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OR WORK\VP\"/>
    </mc:Choice>
  </mc:AlternateContent>
  <xr:revisionPtr revIDLastSave="0" documentId="8_{B957F3F6-1197-4B08-A3FC-8F8B12A133A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VuK costing" sheetId="1" r:id="rId1"/>
  </sheets>
  <calcPr calcId="191029"/>
</workbook>
</file>

<file path=xl/calcChain.xml><?xml version="1.0" encoding="utf-8"?>
<calcChain xmlns="http://schemas.openxmlformats.org/spreadsheetml/2006/main">
  <c r="H27" i="1" l="1"/>
  <c r="H30" i="1" s="1"/>
  <c r="K5" i="1"/>
  <c r="J5" i="1"/>
  <c r="I5" i="1"/>
  <c r="H10" i="1"/>
  <c r="H5" i="1"/>
  <c r="H12" i="1" s="1"/>
  <c r="G5" i="1"/>
  <c r="G9" i="1" s="1"/>
  <c r="F5" i="1"/>
  <c r="F9" i="1"/>
  <c r="G22" i="1"/>
  <c r="G10" i="1"/>
  <c r="F22" i="1"/>
  <c r="F10" i="1"/>
  <c r="H9" i="1" l="1"/>
  <c r="H11" i="1"/>
  <c r="H8" i="1"/>
  <c r="G27" i="1"/>
  <c r="G30" i="1" s="1"/>
  <c r="F27" i="1"/>
  <c r="F30" i="1" s="1"/>
  <c r="G8" i="1"/>
  <c r="G12" i="1"/>
  <c r="G11" i="1"/>
  <c r="F8" i="1"/>
  <c r="F12" i="1"/>
  <c r="F11" i="1"/>
  <c r="H13" i="1" l="1"/>
  <c r="H14" i="1"/>
  <c r="G13" i="1"/>
  <c r="G14" i="1"/>
  <c r="F14" i="1"/>
  <c r="F13" i="1"/>
  <c r="F29" i="1" l="1"/>
  <c r="F31" i="1" s="1"/>
  <c r="F15" i="1"/>
  <c r="G29" i="1"/>
  <c r="G31" i="1" s="1"/>
  <c r="G15" i="1"/>
  <c r="H15" i="1"/>
  <c r="H29" i="1"/>
  <c r="Q4" i="1"/>
  <c r="R4" i="1" s="1"/>
  <c r="Q9" i="1"/>
  <c r="R9" i="1" s="1"/>
  <c r="Q8" i="1"/>
  <c r="R8" i="1" s="1"/>
  <c r="Q7" i="1"/>
  <c r="R7" i="1" s="1"/>
  <c r="I27" i="1"/>
  <c r="I30" i="1" s="1"/>
  <c r="J27" i="1"/>
  <c r="J30" i="1" s="1"/>
  <c r="K27" i="1"/>
  <c r="K30" i="1" s="1"/>
  <c r="B27" i="1"/>
  <c r="B30" i="1" s="1"/>
  <c r="C26" i="1"/>
  <c r="D26" i="1" s="1"/>
  <c r="E26" i="1" s="1"/>
  <c r="C25" i="1"/>
  <c r="D25" i="1" s="1"/>
  <c r="E25" i="1" s="1"/>
  <c r="E27" i="1" s="1"/>
  <c r="E30" i="1" s="1"/>
  <c r="D27" i="1" l="1"/>
  <c r="D30" i="1" s="1"/>
  <c r="C27" i="1"/>
  <c r="C30" i="1" s="1"/>
  <c r="K10" i="1"/>
  <c r="J10" i="1"/>
  <c r="I10" i="1"/>
  <c r="B12" i="1"/>
  <c r="B11" i="1"/>
  <c r="B10" i="1"/>
  <c r="B9" i="1"/>
  <c r="B8" i="1"/>
  <c r="K22" i="1"/>
  <c r="J22" i="1"/>
  <c r="I22" i="1"/>
  <c r="B22" i="1"/>
  <c r="C21" i="1"/>
  <c r="C12" i="1" s="1"/>
  <c r="C20" i="1"/>
  <c r="D20" i="1" s="1"/>
  <c r="C19" i="1"/>
  <c r="D19" i="1" s="1"/>
  <c r="C18" i="1"/>
  <c r="D18" i="1" s="1"/>
  <c r="C17" i="1"/>
  <c r="C8" i="1" s="1"/>
  <c r="D11" i="1" l="1"/>
  <c r="E20" i="1"/>
  <c r="E11" i="1" s="1"/>
  <c r="D9" i="1"/>
  <c r="E18" i="1"/>
  <c r="E9" i="1" s="1"/>
  <c r="D10" i="1"/>
  <c r="E19" i="1"/>
  <c r="E10" i="1" s="1"/>
  <c r="C9" i="1"/>
  <c r="C10" i="1"/>
  <c r="B14" i="1"/>
  <c r="C22" i="1"/>
  <c r="C11" i="1"/>
  <c r="C14" i="1" s="1"/>
  <c r="B13" i="1"/>
  <c r="D17" i="1"/>
  <c r="E17" i="1" s="1"/>
  <c r="D21" i="1"/>
  <c r="B29" i="1" l="1"/>
  <c r="B31" i="1" s="1"/>
  <c r="B15" i="1"/>
  <c r="D12" i="1"/>
  <c r="E21" i="1"/>
  <c r="E12" i="1" s="1"/>
  <c r="E8" i="1"/>
  <c r="C13" i="1"/>
  <c r="D8" i="1"/>
  <c r="D22" i="1"/>
  <c r="C29" i="1" l="1"/>
  <c r="C31" i="1" s="1"/>
  <c r="C15" i="1"/>
  <c r="E22" i="1"/>
  <c r="E14" i="1"/>
  <c r="E13" i="1"/>
  <c r="I8" i="1"/>
  <c r="I9" i="1"/>
  <c r="I11" i="1"/>
  <c r="I12" i="1"/>
  <c r="J11" i="1"/>
  <c r="J12" i="1"/>
  <c r="J8" i="1"/>
  <c r="J9" i="1"/>
  <c r="D13" i="1"/>
  <c r="D14" i="1"/>
  <c r="K11" i="1"/>
  <c r="K12" i="1"/>
  <c r="K8" i="1"/>
  <c r="K9" i="1"/>
  <c r="E29" i="1" l="1"/>
  <c r="E31" i="1" s="1"/>
  <c r="E15" i="1"/>
  <c r="D29" i="1"/>
  <c r="D31" i="1" s="1"/>
  <c r="D15" i="1"/>
  <c r="K14" i="1"/>
  <c r="K13" i="1"/>
  <c r="I14" i="1"/>
  <c r="I13" i="1"/>
  <c r="J14" i="1"/>
  <c r="J13" i="1"/>
  <c r="J29" i="1" l="1"/>
  <c r="J31" i="1" s="1"/>
  <c r="J15" i="1"/>
  <c r="K29" i="1"/>
  <c r="K31" i="1" s="1"/>
  <c r="K15" i="1"/>
  <c r="I29" i="1"/>
  <c r="I31" i="1" s="1"/>
  <c r="I15" i="1"/>
</calcChain>
</file>

<file path=xl/sharedStrings.xml><?xml version="1.0" encoding="utf-8"?>
<sst xmlns="http://schemas.openxmlformats.org/spreadsheetml/2006/main" count="80" uniqueCount="60">
  <si>
    <t>Number of copies to be produced per year</t>
  </si>
  <si>
    <t>Printing cost per unit</t>
  </si>
  <si>
    <t>Media buying cost per unit</t>
  </si>
  <si>
    <t>Half page</t>
  </si>
  <si>
    <t>Vuk'uzenzel Costing Model Outline</t>
  </si>
  <si>
    <t>2015/16</t>
  </si>
  <si>
    <t>2016/17</t>
  </si>
  <si>
    <t>2017/18</t>
  </si>
  <si>
    <t>Quantity per annum</t>
  </si>
  <si>
    <t>Number of Brail copies to be produced per year</t>
  </si>
  <si>
    <t xml:space="preserve">Vuk'uzenzele Production and Distribution Operational Costing </t>
  </si>
  <si>
    <t>Distribution cost</t>
  </si>
  <si>
    <t>Printing cost</t>
  </si>
  <si>
    <t>Braille cost</t>
  </si>
  <si>
    <t>Production staff cost</t>
  </si>
  <si>
    <t>Media buying cost per year</t>
  </si>
  <si>
    <t>Total: Vuk'uzenzele Production and Distribution</t>
  </si>
  <si>
    <t>Vukuzenzele Production and Distribution Operational Costing per unit</t>
  </si>
  <si>
    <t>Distribution cost per unit</t>
  </si>
  <si>
    <t>Braille cost per unit</t>
  </si>
  <si>
    <t>Total cost per unit (excluding Braille)</t>
  </si>
  <si>
    <t>Less Possible Funding</t>
  </si>
  <si>
    <t>Budget Allocation</t>
  </si>
  <si>
    <t>Personnel funding</t>
  </si>
  <si>
    <t>Funding requirements</t>
  </si>
  <si>
    <t>Total: Vukuzenzele Production and Distribution</t>
  </si>
  <si>
    <t>Total funding</t>
  </si>
  <si>
    <t>Total Funding Requirements</t>
  </si>
  <si>
    <t>Total required to breakeven per edition</t>
  </si>
  <si>
    <t>Projected revenue to be generated</t>
  </si>
  <si>
    <t>Surplus/Deficit</t>
  </si>
  <si>
    <t>Funding Model to increase the print run</t>
  </si>
  <si>
    <t>Cost per page (8 pages)</t>
  </si>
  <si>
    <t>Rate per single column centimetre (39HX8W)</t>
  </si>
  <si>
    <t>Vuk'uzenzele Ratecard (B&amp;W)</t>
  </si>
  <si>
    <t>1 Full Page</t>
  </si>
  <si>
    <t>Quarter page</t>
  </si>
  <si>
    <t>Cost per Citizen Analysis</t>
  </si>
  <si>
    <t>1 Full page</t>
  </si>
  <si>
    <t>Market Related Rates</t>
  </si>
  <si>
    <t>Vukuzenzele</t>
  </si>
  <si>
    <t>Sunday Times</t>
  </si>
  <si>
    <t>City Press</t>
  </si>
  <si>
    <t>Star Workplace</t>
  </si>
  <si>
    <t>Sowetan</t>
  </si>
  <si>
    <t>Rates inclu VAT with exception of Vukuzenzele</t>
  </si>
  <si>
    <t>Newspaper size</t>
  </si>
  <si>
    <t>scenario 1</t>
  </si>
  <si>
    <t>Scenario 2</t>
  </si>
  <si>
    <t>scenario 3</t>
  </si>
  <si>
    <t>Production staff unit</t>
  </si>
  <si>
    <t>Base</t>
  </si>
  <si>
    <r>
      <rPr>
        <b/>
        <sz val="11"/>
        <color theme="1"/>
        <rFont val="Calibri"/>
        <family val="2"/>
        <scheme val="minor"/>
      </rPr>
      <t xml:space="preserve">Total </t>
    </r>
    <r>
      <rPr>
        <b/>
        <i/>
        <sz val="11"/>
        <color theme="1"/>
        <rFont val="Calibri"/>
        <family val="2"/>
      </rPr>
      <t>(excluding Braille)</t>
    </r>
  </si>
  <si>
    <t>Total Funding</t>
  </si>
  <si>
    <t>39HX8W</t>
  </si>
  <si>
    <t>54HX10</t>
  </si>
  <si>
    <t>54HX10W</t>
  </si>
  <si>
    <t>Circulation per print run</t>
  </si>
  <si>
    <t>2018/19</t>
  </si>
  <si>
    <r>
      <rPr>
        <b/>
        <i/>
        <sz val="11"/>
        <color theme="1"/>
        <rFont val="Calibri"/>
        <family val="2"/>
      </rPr>
      <t>Total inclu Braille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vs</t>
    </r>
    <r>
      <rPr>
        <i/>
        <sz val="11"/>
        <color theme="1"/>
        <rFont val="Calibri"/>
        <family val="2"/>
      </rPr>
      <t xml:space="preserve"> </t>
    </r>
    <r>
      <rPr>
        <b/>
        <i/>
        <sz val="11"/>
        <color theme="1"/>
        <rFont val="Calibri"/>
        <family val="2"/>
      </rPr>
      <t>Total incl Braille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</si>
</sst>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R&quot;\ #,##0;[Red]&quot;R&quot;\ \-#,##0"/>
    <numFmt numFmtId="165" formatCode="&quot;R&quot;\ #,##0.00;[Red]&quot;R&quot;\ \-#,##0.00"/>
    <numFmt numFmtId="166" formatCode="_ * #,##0.00_ ;_ * \-#,##0.00_ ;_ * &quot;-&quot;??_ ;_ @_ "/>
    <numFmt numFmtId="167" formatCode="_ * #,##0_ ;_ * \-#,##0_ ;_ * &quot;-&quot;??_ ;_ @_ "/>
    <numFmt numFmtId="168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5">
    <xf numFmtId="0" fontId="0" fillId="0" borderId="0" xfId="0"/>
    <xf numFmtId="0" fontId="0" fillId="0" borderId="0" xfId="0" applyFont="1"/>
    <xf numFmtId="0" fontId="1" fillId="2" borderId="0" xfId="0" applyFont="1" applyFill="1"/>
    <xf numFmtId="0" fontId="1" fillId="4" borderId="0" xfId="0" applyFont="1" applyFill="1"/>
    <xf numFmtId="0" fontId="1" fillId="5" borderId="0" xfId="0" applyFont="1" applyFill="1"/>
    <xf numFmtId="0" fontId="2" fillId="6" borderId="1" xfId="0" applyFont="1" applyFill="1" applyBorder="1"/>
    <xf numFmtId="0" fontId="1" fillId="6" borderId="0" xfId="0" applyFont="1" applyFill="1" applyAlignment="1">
      <alignment horizontal="center"/>
    </xf>
    <xf numFmtId="0" fontId="0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1" fillId="7" borderId="0" xfId="0" applyFont="1" applyFill="1"/>
    <xf numFmtId="0" fontId="1" fillId="9" borderId="0" xfId="0" applyFont="1" applyFill="1"/>
    <xf numFmtId="0" fontId="1" fillId="0" borderId="1" xfId="0" applyFont="1" applyBorder="1"/>
    <xf numFmtId="0" fontId="0" fillId="0" borderId="0" xfId="0" applyFont="1" applyAlignment="1">
      <alignment horizontal="center"/>
    </xf>
    <xf numFmtId="0" fontId="1" fillId="12" borderId="0" xfId="0" applyFont="1" applyFill="1" applyAlignment="1">
      <alignment horizontal="center"/>
    </xf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0" fillId="7" borderId="5" xfId="0" applyFont="1" applyFill="1" applyBorder="1"/>
    <xf numFmtId="0" fontId="0" fillId="7" borderId="0" xfId="0" applyFont="1" applyFill="1" applyBorder="1"/>
    <xf numFmtId="0" fontId="0" fillId="7" borderId="6" xfId="0" applyFont="1" applyFill="1" applyBorder="1"/>
    <xf numFmtId="0" fontId="0" fillId="9" borderId="5" xfId="0" applyFont="1" applyFill="1" applyBorder="1"/>
    <xf numFmtId="0" fontId="0" fillId="9" borderId="0" xfId="0" applyFont="1" applyFill="1" applyBorder="1"/>
    <xf numFmtId="0" fontId="0" fillId="9" borderId="6" xfId="0" applyFont="1" applyFill="1" applyBorder="1"/>
    <xf numFmtId="0" fontId="0" fillId="0" borderId="9" xfId="0" applyFont="1" applyBorder="1"/>
    <xf numFmtId="0" fontId="0" fillId="0" borderId="10" xfId="0" applyFont="1" applyBorder="1"/>
    <xf numFmtId="0" fontId="0" fillId="10" borderId="0" xfId="0" applyFont="1" applyFill="1" applyBorder="1"/>
    <xf numFmtId="0" fontId="0" fillId="10" borderId="6" xfId="0" applyFont="1" applyFill="1" applyBorder="1"/>
    <xf numFmtId="167" fontId="0" fillId="0" borderId="5" xfId="1" applyNumberFormat="1" applyFont="1" applyBorder="1"/>
    <xf numFmtId="167" fontId="0" fillId="0" borderId="0" xfId="1" applyNumberFormat="1" applyFont="1" applyBorder="1"/>
    <xf numFmtId="167" fontId="0" fillId="0" borderId="6" xfId="1" applyNumberFormat="1" applyFont="1" applyBorder="1"/>
    <xf numFmtId="168" fontId="0" fillId="5" borderId="0" xfId="0" applyNumberFormat="1" applyFont="1" applyFill="1" applyBorder="1" applyAlignment="1">
      <alignment horizontal="center"/>
    </xf>
    <xf numFmtId="168" fontId="0" fillId="5" borderId="6" xfId="0" applyNumberFormat="1" applyFont="1" applyFill="1" applyBorder="1" applyAlignment="1">
      <alignment horizontal="center"/>
    </xf>
    <xf numFmtId="165" fontId="0" fillId="0" borderId="5" xfId="0" applyNumberFormat="1" applyFont="1" applyBorder="1" applyAlignment="1">
      <alignment horizontal="center"/>
    </xf>
    <xf numFmtId="165" fontId="0" fillId="0" borderId="0" xfId="0" applyNumberFormat="1" applyFont="1" applyBorder="1" applyAlignment="1">
      <alignment horizontal="center"/>
    </xf>
    <xf numFmtId="165" fontId="0" fillId="0" borderId="6" xfId="0" applyNumberFormat="1" applyFont="1" applyBorder="1" applyAlignment="1">
      <alignment horizontal="center"/>
    </xf>
    <xf numFmtId="165" fontId="0" fillId="0" borderId="9" xfId="0" applyNumberFormat="1" applyFont="1" applyBorder="1" applyAlignment="1">
      <alignment horizontal="center"/>
    </xf>
    <xf numFmtId="165" fontId="0" fillId="0" borderId="10" xfId="0" applyNumberFormat="1" applyFont="1" applyBorder="1" applyAlignment="1">
      <alignment horizontal="center"/>
    </xf>
    <xf numFmtId="165" fontId="1" fillId="6" borderId="7" xfId="0" applyNumberFormat="1" applyFont="1" applyFill="1" applyBorder="1" applyAlignment="1">
      <alignment horizontal="center"/>
    </xf>
    <xf numFmtId="165" fontId="1" fillId="6" borderId="1" xfId="0" applyNumberFormat="1" applyFont="1" applyFill="1" applyBorder="1" applyAlignment="1">
      <alignment horizontal="center"/>
    </xf>
    <xf numFmtId="165" fontId="1" fillId="6" borderId="8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67" fontId="0" fillId="0" borderId="5" xfId="1" applyNumberFormat="1" applyFont="1" applyBorder="1" applyAlignment="1">
      <alignment horizontal="center"/>
    </xf>
    <xf numFmtId="167" fontId="0" fillId="0" borderId="0" xfId="1" applyNumberFormat="1" applyFont="1" applyBorder="1" applyAlignment="1">
      <alignment horizontal="center"/>
    </xf>
    <xf numFmtId="167" fontId="0" fillId="0" borderId="6" xfId="1" applyNumberFormat="1" applyFont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0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167" fontId="1" fillId="6" borderId="7" xfId="1" applyNumberFormat="1" applyFont="1" applyFill="1" applyBorder="1"/>
    <xf numFmtId="167" fontId="1" fillId="6" borderId="1" xfId="1" applyNumberFormat="1" applyFont="1" applyFill="1" applyBorder="1"/>
    <xf numFmtId="167" fontId="1" fillId="0" borderId="1" xfId="1" applyNumberFormat="1" applyFont="1" applyBorder="1"/>
    <xf numFmtId="167" fontId="1" fillId="0" borderId="8" xfId="1" applyNumberFormat="1" applyFont="1" applyBorder="1"/>
    <xf numFmtId="167" fontId="1" fillId="0" borderId="7" xfId="1" applyNumberFormat="1" applyFont="1" applyBorder="1"/>
    <xf numFmtId="0" fontId="1" fillId="0" borderId="7" xfId="0" applyFont="1" applyBorder="1"/>
    <xf numFmtId="1" fontId="0" fillId="0" borderId="0" xfId="0" applyNumberFormat="1" applyFont="1" applyBorder="1"/>
    <xf numFmtId="1" fontId="0" fillId="0" borderId="6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0" fillId="0" borderId="5" xfId="0" applyFont="1" applyBorder="1" applyAlignment="1">
      <alignment horizontal="left" indent="1"/>
    </xf>
    <xf numFmtId="164" fontId="0" fillId="0" borderId="0" xfId="0" applyNumberFormat="1" applyFont="1" applyBorder="1" applyAlignment="1">
      <alignment horizontal="center" wrapText="1"/>
    </xf>
    <xf numFmtId="164" fontId="0" fillId="0" borderId="6" xfId="0" applyNumberFormat="1" applyFont="1" applyBorder="1" applyAlignment="1">
      <alignment horizontal="center" wrapText="1"/>
    </xf>
    <xf numFmtId="0" fontId="1" fillId="0" borderId="5" xfId="0" applyFont="1" applyBorder="1"/>
    <xf numFmtId="0" fontId="0" fillId="0" borderId="11" xfId="0" applyFont="1" applyBorder="1" applyAlignment="1">
      <alignment horizontal="left" indent="1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10" borderId="5" xfId="0" applyFont="1" applyFill="1" applyBorder="1"/>
    <xf numFmtId="167" fontId="0" fillId="0" borderId="0" xfId="0" applyNumberFormat="1" applyFont="1" applyBorder="1"/>
    <xf numFmtId="167" fontId="0" fillId="0" borderId="6" xfId="0" applyNumberFormat="1" applyFont="1" applyBorder="1"/>
    <xf numFmtId="0" fontId="1" fillId="8" borderId="7" xfId="0" applyFont="1" applyFill="1" applyBorder="1" applyAlignment="1">
      <alignment horizontal="left"/>
    </xf>
    <xf numFmtId="0" fontId="0" fillId="8" borderId="1" xfId="0" applyFont="1" applyFill="1" applyBorder="1"/>
    <xf numFmtId="0" fontId="0" fillId="8" borderId="8" xfId="0" applyFont="1" applyFill="1" applyBorder="1"/>
    <xf numFmtId="0" fontId="1" fillId="11" borderId="7" xfId="0" applyFont="1" applyFill="1" applyBorder="1" applyAlignment="1">
      <alignment horizontal="left" vertical="top"/>
    </xf>
    <xf numFmtId="0" fontId="1" fillId="11" borderId="1" xfId="0" applyFont="1" applyFill="1" applyBorder="1" applyAlignment="1">
      <alignment vertical="top" wrapText="1"/>
    </xf>
    <xf numFmtId="0" fontId="1" fillId="11" borderId="8" xfId="0" applyFont="1" applyFill="1" applyBorder="1" applyAlignment="1">
      <alignment vertical="top" wrapText="1"/>
    </xf>
    <xf numFmtId="0" fontId="1" fillId="6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167" fontId="0" fillId="0" borderId="13" xfId="1" applyNumberFormat="1" applyFont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167" fontId="0" fillId="0" borderId="13" xfId="1" applyNumberFormat="1" applyFont="1" applyBorder="1"/>
    <xf numFmtId="167" fontId="1" fillId="6" borderId="12" xfId="1" applyNumberFormat="1" applyFont="1" applyFill="1" applyBorder="1"/>
    <xf numFmtId="167" fontId="1" fillId="0" borderId="12" xfId="1" applyNumberFormat="1" applyFont="1" applyBorder="1"/>
    <xf numFmtId="0" fontId="0" fillId="0" borderId="13" xfId="0" applyFont="1" applyBorder="1"/>
    <xf numFmtId="0" fontId="0" fillId="5" borderId="13" xfId="0" applyFont="1" applyFill="1" applyBorder="1" applyAlignment="1">
      <alignment horizontal="center"/>
    </xf>
    <xf numFmtId="165" fontId="0" fillId="0" borderId="13" xfId="0" applyNumberFormat="1" applyFont="1" applyBorder="1" applyAlignment="1">
      <alignment horizontal="center"/>
    </xf>
    <xf numFmtId="165" fontId="1" fillId="6" borderId="12" xfId="0" applyNumberFormat="1" applyFont="1" applyFill="1" applyBorder="1" applyAlignment="1">
      <alignment horizontal="center"/>
    </xf>
    <xf numFmtId="0" fontId="0" fillId="7" borderId="13" xfId="0" applyFont="1" applyFill="1" applyBorder="1"/>
    <xf numFmtId="164" fontId="0" fillId="0" borderId="13" xfId="0" applyNumberFormat="1" applyFont="1" applyBorder="1" applyAlignment="1">
      <alignment horizontal="center"/>
    </xf>
    <xf numFmtId="0" fontId="0" fillId="9" borderId="13" xfId="0" applyFont="1" applyFill="1" applyBorder="1"/>
    <xf numFmtId="167" fontId="0" fillId="0" borderId="13" xfId="0" applyNumberFormat="1" applyFont="1" applyBorder="1"/>
    <xf numFmtId="167" fontId="1" fillId="0" borderId="12" xfId="0" applyNumberFormat="1" applyFont="1" applyBorder="1"/>
    <xf numFmtId="0" fontId="1" fillId="6" borderId="2" xfId="0" applyFont="1" applyFill="1" applyBorder="1" applyAlignment="1"/>
    <xf numFmtId="0" fontId="1" fillId="6" borderId="12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13" borderId="7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/>
    </xf>
    <xf numFmtId="0" fontId="1" fillId="14" borderId="8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168" fontId="0" fillId="5" borderId="5" xfId="2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left" indent="1"/>
    </xf>
    <xf numFmtId="0" fontId="1" fillId="13" borderId="2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3" xfId="0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4"/>
  <sheetViews>
    <sheetView tabSelected="1" workbookViewId="0">
      <selection activeCell="A21" sqref="A21"/>
    </sheetView>
  </sheetViews>
  <sheetFormatPr defaultRowHeight="15" x14ac:dyDescent="0.25"/>
  <cols>
    <col min="1" max="1" width="64.5703125" style="1" bestFit="1" customWidth="1"/>
    <col min="2" max="4" width="13.7109375" style="1" customWidth="1"/>
    <col min="5" max="5" width="13.7109375" style="15" customWidth="1"/>
    <col min="6" max="6" width="13.7109375" style="1" customWidth="1"/>
    <col min="7" max="7" width="11.140625" style="1" customWidth="1"/>
    <col min="8" max="11" width="13.42578125" style="1" bestFit="1" customWidth="1"/>
    <col min="12" max="14" width="9.140625" style="1"/>
    <col min="15" max="15" width="44.85546875" style="1" bestFit="1" customWidth="1"/>
    <col min="16" max="16384" width="9.140625" style="1"/>
  </cols>
  <sheetData>
    <row r="1" spans="1:20" x14ac:dyDescent="0.25">
      <c r="B1" s="95"/>
      <c r="C1" s="113" t="s">
        <v>47</v>
      </c>
      <c r="D1" s="113"/>
      <c r="E1" s="114"/>
      <c r="F1" s="107" t="s">
        <v>48</v>
      </c>
      <c r="G1" s="108"/>
      <c r="H1" s="109"/>
      <c r="I1" s="110" t="s">
        <v>49</v>
      </c>
      <c r="J1" s="111"/>
      <c r="K1" s="112"/>
    </row>
    <row r="2" spans="1:20" x14ac:dyDescent="0.25">
      <c r="A2" s="13" t="s">
        <v>4</v>
      </c>
      <c r="B2" s="96" t="s">
        <v>5</v>
      </c>
      <c r="C2" s="97" t="s">
        <v>6</v>
      </c>
      <c r="D2" s="98" t="s">
        <v>7</v>
      </c>
      <c r="E2" s="98" t="s">
        <v>58</v>
      </c>
      <c r="F2" s="99" t="s">
        <v>6</v>
      </c>
      <c r="G2" s="100" t="s">
        <v>7</v>
      </c>
      <c r="H2" s="101" t="s">
        <v>58</v>
      </c>
      <c r="I2" s="102" t="s">
        <v>6</v>
      </c>
      <c r="J2" s="103" t="s">
        <v>7</v>
      </c>
      <c r="K2" s="104" t="s">
        <v>58</v>
      </c>
      <c r="O2" s="73" t="s">
        <v>31</v>
      </c>
      <c r="P2" s="74" t="s">
        <v>5</v>
      </c>
      <c r="Q2" s="74" t="s">
        <v>6</v>
      </c>
      <c r="R2" s="75" t="s">
        <v>7</v>
      </c>
    </row>
    <row r="3" spans="1:20" x14ac:dyDescent="0.25">
      <c r="A3" s="6"/>
      <c r="B3" s="79"/>
      <c r="C3" s="41"/>
      <c r="D3" s="41"/>
      <c r="E3" s="41"/>
      <c r="F3" s="40"/>
      <c r="G3" s="42"/>
      <c r="H3" s="43"/>
      <c r="I3" s="44"/>
      <c r="J3" s="42"/>
      <c r="K3" s="43"/>
      <c r="O3" s="63" t="s">
        <v>32</v>
      </c>
      <c r="P3" s="15">
        <v>139755</v>
      </c>
      <c r="Q3" s="60">
        <v>147581.28</v>
      </c>
      <c r="R3" s="61">
        <v>154960.34400000001</v>
      </c>
    </row>
    <row r="4" spans="1:20" x14ac:dyDescent="0.25">
      <c r="A4" s="2" t="s">
        <v>8</v>
      </c>
      <c r="B4" s="80"/>
      <c r="C4" s="46"/>
      <c r="D4" s="46"/>
      <c r="E4" s="46"/>
      <c r="F4" s="45"/>
      <c r="G4" s="46"/>
      <c r="H4" s="47"/>
      <c r="I4" s="45"/>
      <c r="J4" s="46"/>
      <c r="K4" s="47"/>
      <c r="O4" s="63" t="s">
        <v>33</v>
      </c>
      <c r="P4" s="60">
        <v>447.93</v>
      </c>
      <c r="Q4" s="60">
        <f>P4*1.056</f>
        <v>473.01408000000004</v>
      </c>
      <c r="R4" s="61">
        <f>Q4*1.05</f>
        <v>496.66478400000005</v>
      </c>
    </row>
    <row r="5" spans="1:20" x14ac:dyDescent="0.25">
      <c r="A5" s="7" t="s">
        <v>0</v>
      </c>
      <c r="B5" s="81">
        <v>20400000</v>
      </c>
      <c r="C5" s="49">
        <v>18700000</v>
      </c>
      <c r="D5" s="49">
        <v>18700000</v>
      </c>
      <c r="E5" s="49">
        <v>18700000</v>
      </c>
      <c r="F5" s="48">
        <f>C5-(C5*0.05)</f>
        <v>17765000</v>
      </c>
      <c r="G5" s="49">
        <f>D5-(D5*0.05)</f>
        <v>17765000</v>
      </c>
      <c r="H5" s="50">
        <f>E5-(E5*0.05)</f>
        <v>17765000</v>
      </c>
      <c r="I5" s="48">
        <f>C5-(C5*0.1)</f>
        <v>16830000</v>
      </c>
      <c r="J5" s="49">
        <f>D5-(D5*0.1)</f>
        <v>16830000</v>
      </c>
      <c r="K5" s="50">
        <f>E5-(E5*0.1)</f>
        <v>16830000</v>
      </c>
      <c r="O5" s="14"/>
      <c r="P5" s="15"/>
      <c r="Q5" s="60"/>
      <c r="R5" s="61"/>
    </row>
    <row r="6" spans="1:20" x14ac:dyDescent="0.25">
      <c r="A6" s="7" t="s">
        <v>9</v>
      </c>
      <c r="B6" s="81">
        <v>5400</v>
      </c>
      <c r="C6" s="49">
        <v>7200</v>
      </c>
      <c r="D6" s="49">
        <v>7200</v>
      </c>
      <c r="E6" s="49">
        <v>7200</v>
      </c>
      <c r="F6" s="48">
        <v>6000</v>
      </c>
      <c r="G6" s="49">
        <v>6000</v>
      </c>
      <c r="H6" s="50">
        <v>6000</v>
      </c>
      <c r="I6" s="48">
        <v>6500</v>
      </c>
      <c r="J6" s="49">
        <v>6500</v>
      </c>
      <c r="K6" s="50">
        <v>6500</v>
      </c>
      <c r="O6" s="70" t="s">
        <v>34</v>
      </c>
      <c r="P6" s="25"/>
      <c r="Q6" s="25"/>
      <c r="R6" s="26"/>
    </row>
    <row r="7" spans="1:20" x14ac:dyDescent="0.25">
      <c r="A7" s="3" t="s">
        <v>10</v>
      </c>
      <c r="B7" s="82"/>
      <c r="C7" s="52"/>
      <c r="D7" s="52"/>
      <c r="E7" s="52"/>
      <c r="F7" s="51"/>
      <c r="G7" s="52"/>
      <c r="H7" s="53"/>
      <c r="I7" s="51"/>
      <c r="J7" s="52"/>
      <c r="K7" s="53"/>
      <c r="O7" s="63" t="s">
        <v>35</v>
      </c>
      <c r="P7" s="28">
        <v>139755</v>
      </c>
      <c r="Q7" s="71">
        <f>P7*1.056</f>
        <v>147581.28</v>
      </c>
      <c r="R7" s="72">
        <f>Q7*1.05</f>
        <v>154960.34400000001</v>
      </c>
    </row>
    <row r="8" spans="1:20" x14ac:dyDescent="0.25">
      <c r="A8" s="7" t="s">
        <v>11</v>
      </c>
      <c r="B8" s="83">
        <f>B5*B17</f>
        <v>15504000</v>
      </c>
      <c r="C8" s="28">
        <f t="shared" ref="C8:K8" si="0">C5*C17</f>
        <v>15007872.000000002</v>
      </c>
      <c r="D8" s="28">
        <f t="shared" si="0"/>
        <v>15758265.600000001</v>
      </c>
      <c r="E8" s="28">
        <f t="shared" ref="E8" si="1">E5*E17</f>
        <v>16546178.880000003</v>
      </c>
      <c r="F8" s="27">
        <f t="shared" ref="F8:G8" si="2">F5*F17</f>
        <v>14257478.4</v>
      </c>
      <c r="G8" s="28">
        <f t="shared" si="2"/>
        <v>14970352.320000002</v>
      </c>
      <c r="H8" s="29">
        <f t="shared" ref="H8" si="3">H5*H17</f>
        <v>15718869.936000003</v>
      </c>
      <c r="I8" s="27">
        <f t="shared" si="0"/>
        <v>13507084.800000001</v>
      </c>
      <c r="J8" s="28">
        <f t="shared" si="0"/>
        <v>14182439.040000001</v>
      </c>
      <c r="K8" s="29">
        <f t="shared" si="0"/>
        <v>14891560.992000002</v>
      </c>
      <c r="O8" s="63" t="s">
        <v>3</v>
      </c>
      <c r="P8" s="28">
        <v>69877</v>
      </c>
      <c r="Q8" s="71">
        <f t="shared" ref="Q8:Q9" si="4">P8*1.056</f>
        <v>73790.112000000008</v>
      </c>
      <c r="R8" s="72">
        <f t="shared" ref="R8:R9" si="5">Q8*1.05</f>
        <v>77479.617600000012</v>
      </c>
    </row>
    <row r="9" spans="1:20" x14ac:dyDescent="0.25">
      <c r="A9" s="7" t="s">
        <v>12</v>
      </c>
      <c r="B9" s="83">
        <f>B5*B18</f>
        <v>16727999.999999998</v>
      </c>
      <c r="C9" s="28">
        <f t="shared" ref="C9:K9" si="6">C5*C18</f>
        <v>16192704</v>
      </c>
      <c r="D9" s="28">
        <f t="shared" si="6"/>
        <v>17002339.199999999</v>
      </c>
      <c r="E9" s="28">
        <f t="shared" ref="E9" si="7">E5*E18</f>
        <v>17852456.16</v>
      </c>
      <c r="F9" s="27">
        <f t="shared" ref="F9:H9" si="8">F5*F18</f>
        <v>15383068.800000001</v>
      </c>
      <c r="G9" s="28">
        <f t="shared" si="8"/>
        <v>16152222.24</v>
      </c>
      <c r="H9" s="29">
        <f t="shared" si="8"/>
        <v>16959833.352000002</v>
      </c>
      <c r="I9" s="27">
        <f t="shared" si="6"/>
        <v>14573433.6</v>
      </c>
      <c r="J9" s="28">
        <f t="shared" si="6"/>
        <v>15302105.280000001</v>
      </c>
      <c r="K9" s="29">
        <f t="shared" si="6"/>
        <v>16067210.544000002</v>
      </c>
      <c r="O9" s="63" t="s">
        <v>36</v>
      </c>
      <c r="P9" s="28">
        <v>34938</v>
      </c>
      <c r="Q9" s="71">
        <f t="shared" si="4"/>
        <v>36894.527999999998</v>
      </c>
      <c r="R9" s="72">
        <f t="shared" si="5"/>
        <v>38739.254399999998</v>
      </c>
    </row>
    <row r="10" spans="1:20" x14ac:dyDescent="0.25">
      <c r="A10" s="7" t="s">
        <v>13</v>
      </c>
      <c r="B10" s="83">
        <f>B6*B19</f>
        <v>1085562</v>
      </c>
      <c r="C10" s="28">
        <f t="shared" ref="C10:K10" si="9">C6*C19</f>
        <v>1528471.2960000001</v>
      </c>
      <c r="D10" s="28">
        <f t="shared" si="9"/>
        <v>1604894.8608000001</v>
      </c>
      <c r="E10" s="28">
        <f t="shared" ref="E10" si="10">E6*E19</f>
        <v>1685139.6038400002</v>
      </c>
      <c r="F10" s="27">
        <f t="shared" ref="F10:H10" si="11">F6*F19</f>
        <v>1273726.08</v>
      </c>
      <c r="G10" s="28">
        <f t="shared" si="11"/>
        <v>1337412.3840000001</v>
      </c>
      <c r="H10" s="29">
        <f t="shared" si="11"/>
        <v>1404283.0032000004</v>
      </c>
      <c r="I10" s="27">
        <f t="shared" si="9"/>
        <v>1379869.9200000002</v>
      </c>
      <c r="J10" s="28">
        <f t="shared" si="9"/>
        <v>1448863.4160000002</v>
      </c>
      <c r="K10" s="29">
        <f t="shared" si="9"/>
        <v>1521306.5868000004</v>
      </c>
      <c r="O10" s="14"/>
      <c r="P10" s="15"/>
      <c r="Q10" s="15"/>
      <c r="R10" s="16"/>
    </row>
    <row r="11" spans="1:20" x14ac:dyDescent="0.25">
      <c r="A11" s="7" t="s">
        <v>14</v>
      </c>
      <c r="B11" s="83">
        <f>B5*B20</f>
        <v>7752000</v>
      </c>
      <c r="C11" s="28">
        <f t="shared" ref="C11:K11" si="12">C5*C20</f>
        <v>7503936.0000000009</v>
      </c>
      <c r="D11" s="28">
        <f t="shared" si="12"/>
        <v>7879132.8000000007</v>
      </c>
      <c r="E11" s="28">
        <f t="shared" ref="E11" si="13">E5*E20</f>
        <v>8273089.4400000013</v>
      </c>
      <c r="F11" s="27">
        <f t="shared" ref="F11:G11" si="14">F5*F20</f>
        <v>7128739.2000000002</v>
      </c>
      <c r="G11" s="28">
        <f t="shared" si="14"/>
        <v>7485176.1600000011</v>
      </c>
      <c r="H11" s="29">
        <f t="shared" ref="H11" si="15">H5*H20</f>
        <v>7859434.9680000013</v>
      </c>
      <c r="I11" s="27">
        <f t="shared" si="12"/>
        <v>6753542.4000000004</v>
      </c>
      <c r="J11" s="28">
        <f t="shared" si="12"/>
        <v>7091219.5200000005</v>
      </c>
      <c r="K11" s="29">
        <f t="shared" si="12"/>
        <v>7445780.4960000012</v>
      </c>
      <c r="O11" s="66" t="s">
        <v>37</v>
      </c>
      <c r="P11" s="15"/>
      <c r="Q11" s="15"/>
      <c r="R11" s="16"/>
    </row>
    <row r="12" spans="1:20" x14ac:dyDescent="0.25">
      <c r="A12" s="7" t="s">
        <v>15</v>
      </c>
      <c r="B12" s="83">
        <f>B5*B21</f>
        <v>1224000</v>
      </c>
      <c r="C12" s="28">
        <f t="shared" ref="C12:K12" si="16">C5*C21</f>
        <v>1184832</v>
      </c>
      <c r="D12" s="28">
        <f t="shared" si="16"/>
        <v>1244073.6000000001</v>
      </c>
      <c r="E12" s="28">
        <f t="shared" ref="E12" si="17">E5*E21</f>
        <v>1306277.2800000003</v>
      </c>
      <c r="F12" s="27">
        <f t="shared" ref="F12:G12" si="18">F5*F21</f>
        <v>1125590.3999999999</v>
      </c>
      <c r="G12" s="28">
        <f t="shared" si="18"/>
        <v>1181869.9200000002</v>
      </c>
      <c r="H12" s="29">
        <f t="shared" ref="H12" si="19">H5*H21</f>
        <v>1240963.4160000002</v>
      </c>
      <c r="I12" s="27">
        <f t="shared" si="16"/>
        <v>1066348.8</v>
      </c>
      <c r="J12" s="28">
        <f t="shared" si="16"/>
        <v>1119666.24</v>
      </c>
      <c r="K12" s="29">
        <f t="shared" si="16"/>
        <v>1175649.5520000001</v>
      </c>
      <c r="O12" s="63" t="s">
        <v>38</v>
      </c>
      <c r="P12" s="15">
        <v>7.0000000000000007E-2</v>
      </c>
      <c r="Q12" s="15">
        <v>7.0000000000000007E-2</v>
      </c>
      <c r="R12" s="16">
        <v>7.0000000000000007E-2</v>
      </c>
    </row>
    <row r="13" spans="1:20" x14ac:dyDescent="0.25">
      <c r="A13" s="5" t="s">
        <v>16</v>
      </c>
      <c r="B13" s="84">
        <f>SUM(B8:B12)</f>
        <v>42293562</v>
      </c>
      <c r="C13" s="55">
        <f t="shared" ref="C13:D13" si="20">SUM(C8:C12)</f>
        <v>41417815.296000004</v>
      </c>
      <c r="D13" s="55">
        <f t="shared" si="20"/>
        <v>43488706.060800008</v>
      </c>
      <c r="E13" s="55">
        <f t="shared" ref="E13" si="21">SUM(E8:E12)</f>
        <v>45663141.363840014</v>
      </c>
      <c r="F13" s="54">
        <f t="shared" ref="F13:G13" si="22">SUM(F8:F12)</f>
        <v>39168602.880000003</v>
      </c>
      <c r="G13" s="56">
        <f t="shared" si="22"/>
        <v>41127033.024000004</v>
      </c>
      <c r="H13" s="57">
        <f t="shared" ref="H13" si="23">SUM(H8:H12)</f>
        <v>43183384.675200008</v>
      </c>
      <c r="I13" s="58">
        <f t="shared" ref="I13" si="24">SUM(I8:I12)</f>
        <v>37280279.519999996</v>
      </c>
      <c r="J13" s="56">
        <f t="shared" ref="J13" si="25">SUM(J8:J12)</f>
        <v>39144293.496000007</v>
      </c>
      <c r="K13" s="57">
        <f t="shared" ref="K13" si="26">SUM(K8:K12)</f>
        <v>41101508.170800008</v>
      </c>
      <c r="O13" s="63" t="s">
        <v>3</v>
      </c>
      <c r="P13" s="15">
        <v>0.03</v>
      </c>
      <c r="Q13" s="15">
        <v>0.03</v>
      </c>
      <c r="R13" s="16">
        <v>0.03</v>
      </c>
    </row>
    <row r="14" spans="1:20" x14ac:dyDescent="0.25">
      <c r="A14" s="59" t="s">
        <v>52</v>
      </c>
      <c r="B14" s="85">
        <f>SUM(B8+B9+B11+B12)</f>
        <v>41208000</v>
      </c>
      <c r="C14" s="56">
        <f t="shared" ref="C14:K14" si="27">SUM(C8+C9+C11+C12)</f>
        <v>39889344</v>
      </c>
      <c r="D14" s="56">
        <f t="shared" si="27"/>
        <v>41883811.200000003</v>
      </c>
      <c r="E14" s="56">
        <f t="shared" ref="E14" si="28">SUM(E8+E9+E11+E12)</f>
        <v>43978001.760000005</v>
      </c>
      <c r="F14" s="58">
        <f t="shared" ref="F14:G14" si="29">SUM(F8+F9+F11+F12)</f>
        <v>37894876.800000004</v>
      </c>
      <c r="G14" s="56">
        <f t="shared" si="29"/>
        <v>39789620.640000008</v>
      </c>
      <c r="H14" s="57">
        <f t="shared" ref="H14" si="30">SUM(H8+H9+H11+H12)</f>
        <v>41779101.672000006</v>
      </c>
      <c r="I14" s="58">
        <f t="shared" si="27"/>
        <v>35900409.599999994</v>
      </c>
      <c r="J14" s="56">
        <f t="shared" si="27"/>
        <v>37695430.080000006</v>
      </c>
      <c r="K14" s="57">
        <f t="shared" si="27"/>
        <v>39580201.584000006</v>
      </c>
      <c r="O14" s="67" t="s">
        <v>36</v>
      </c>
      <c r="P14" s="23">
        <v>0.02</v>
      </c>
      <c r="Q14" s="23">
        <v>0.02</v>
      </c>
      <c r="R14" s="24">
        <v>0.02</v>
      </c>
    </row>
    <row r="15" spans="1:20" x14ac:dyDescent="0.25">
      <c r="A15" s="106" t="s">
        <v>59</v>
      </c>
      <c r="B15" s="83">
        <f>B13-B14</f>
        <v>1085562</v>
      </c>
      <c r="C15" s="71">
        <f>C13-C14</f>
        <v>1528471.2960000038</v>
      </c>
      <c r="D15" s="28">
        <f t="shared" ref="D15:K15" si="31">D13-D14</f>
        <v>1604894.8608000055</v>
      </c>
      <c r="E15" s="28">
        <f t="shared" si="31"/>
        <v>1685139.6038400084</v>
      </c>
      <c r="F15" s="27">
        <f t="shared" si="31"/>
        <v>1273726.0799999982</v>
      </c>
      <c r="G15" s="28">
        <f t="shared" si="31"/>
        <v>1337412.3839999959</v>
      </c>
      <c r="H15" s="29">
        <f t="shared" si="31"/>
        <v>1404283.003200002</v>
      </c>
      <c r="I15" s="27">
        <f t="shared" si="31"/>
        <v>1379869.9200000018</v>
      </c>
      <c r="J15" s="28">
        <f t="shared" si="31"/>
        <v>1448863.4160000011</v>
      </c>
      <c r="K15" s="29">
        <f t="shared" si="31"/>
        <v>1521306.5868000016</v>
      </c>
    </row>
    <row r="16" spans="1:20" ht="45" x14ac:dyDescent="0.25">
      <c r="A16" s="4" t="s">
        <v>17</v>
      </c>
      <c r="B16" s="87" t="s">
        <v>51</v>
      </c>
      <c r="C16" s="30">
        <v>5.6000000000000001E-2</v>
      </c>
      <c r="D16" s="30">
        <v>0.05</v>
      </c>
      <c r="E16" s="30">
        <v>0.05</v>
      </c>
      <c r="F16" s="105">
        <v>5.6000000000000001E-2</v>
      </c>
      <c r="G16" s="30">
        <v>0.05</v>
      </c>
      <c r="H16" s="31">
        <v>0.05</v>
      </c>
      <c r="I16" s="105">
        <v>5.6000000000000001E-2</v>
      </c>
      <c r="J16" s="30">
        <v>0.05</v>
      </c>
      <c r="K16" s="31">
        <v>0.05</v>
      </c>
      <c r="O16" s="76" t="s">
        <v>39</v>
      </c>
      <c r="P16" s="77" t="s">
        <v>40</v>
      </c>
      <c r="Q16" s="77" t="s">
        <v>41</v>
      </c>
      <c r="R16" s="77" t="s">
        <v>42</v>
      </c>
      <c r="S16" s="77" t="s">
        <v>43</v>
      </c>
      <c r="T16" s="78" t="s">
        <v>44</v>
      </c>
    </row>
    <row r="17" spans="1:20" x14ac:dyDescent="0.25">
      <c r="A17" s="7" t="s">
        <v>18</v>
      </c>
      <c r="B17" s="88">
        <v>0.76</v>
      </c>
      <c r="C17" s="33">
        <f>B17*1.056</f>
        <v>0.80256000000000005</v>
      </c>
      <c r="D17" s="33">
        <f>C17*1.05</f>
        <v>0.8426880000000001</v>
      </c>
      <c r="E17" s="33">
        <f>D17*1.05</f>
        <v>0.88482240000000012</v>
      </c>
      <c r="F17" s="32">
        <v>0.80256000000000005</v>
      </c>
      <c r="G17" s="33">
        <v>0.8426880000000001</v>
      </c>
      <c r="H17" s="34">
        <v>0.88482240000000012</v>
      </c>
      <c r="I17" s="32">
        <v>0.80256000000000005</v>
      </c>
      <c r="J17" s="33">
        <v>0.8426880000000001</v>
      </c>
      <c r="K17" s="34">
        <v>0.88482240000000012</v>
      </c>
      <c r="O17" s="63" t="s">
        <v>45</v>
      </c>
      <c r="P17" s="64">
        <v>448</v>
      </c>
      <c r="Q17" s="64">
        <v>619.02</v>
      </c>
      <c r="R17" s="64">
        <v>494.76</v>
      </c>
      <c r="S17" s="64">
        <v>293.66000000000003</v>
      </c>
      <c r="T17" s="65">
        <v>378.48</v>
      </c>
    </row>
    <row r="18" spans="1:20" x14ac:dyDescent="0.25">
      <c r="A18" s="7" t="s">
        <v>1</v>
      </c>
      <c r="B18" s="88">
        <v>0.82</v>
      </c>
      <c r="C18" s="33">
        <f t="shared" ref="C18:C21" si="32">B18*1.056</f>
        <v>0.86592000000000002</v>
      </c>
      <c r="D18" s="33">
        <f t="shared" ref="D18:D21" si="33">C18*1.05</f>
        <v>0.90921600000000002</v>
      </c>
      <c r="E18" s="33">
        <f t="shared" ref="E18:E21" si="34">D18*1.05</f>
        <v>0.9546768000000001</v>
      </c>
      <c r="F18" s="32">
        <v>0.86592000000000002</v>
      </c>
      <c r="G18" s="33">
        <v>0.90921600000000002</v>
      </c>
      <c r="H18" s="34">
        <v>0.9546768000000001</v>
      </c>
      <c r="I18" s="32">
        <v>0.86592000000000002</v>
      </c>
      <c r="J18" s="33">
        <v>0.90921600000000002</v>
      </c>
      <c r="K18" s="34">
        <v>0.9546768000000001</v>
      </c>
      <c r="O18" s="63" t="s">
        <v>46</v>
      </c>
      <c r="P18" s="42" t="s">
        <v>54</v>
      </c>
      <c r="Q18" s="42" t="s">
        <v>55</v>
      </c>
      <c r="R18" s="42" t="s">
        <v>56</v>
      </c>
      <c r="S18" s="42" t="s">
        <v>54</v>
      </c>
      <c r="T18" s="43" t="s">
        <v>54</v>
      </c>
    </row>
    <row r="19" spans="1:20" x14ac:dyDescent="0.25">
      <c r="A19" s="7" t="s">
        <v>19</v>
      </c>
      <c r="B19" s="88">
        <v>201.03</v>
      </c>
      <c r="C19" s="33">
        <f t="shared" si="32"/>
        <v>212.28768000000002</v>
      </c>
      <c r="D19" s="33">
        <f t="shared" si="33"/>
        <v>222.90206400000002</v>
      </c>
      <c r="E19" s="33">
        <f t="shared" si="34"/>
        <v>234.04716720000005</v>
      </c>
      <c r="F19" s="32">
        <v>212.28768000000002</v>
      </c>
      <c r="G19" s="33">
        <v>222.90206400000002</v>
      </c>
      <c r="H19" s="34">
        <v>234.04716720000005</v>
      </c>
      <c r="I19" s="32">
        <v>212.28768000000002</v>
      </c>
      <c r="J19" s="33">
        <v>222.90206400000002</v>
      </c>
      <c r="K19" s="34">
        <v>234.04716720000005</v>
      </c>
      <c r="O19" s="14"/>
      <c r="P19" s="42"/>
      <c r="Q19" s="42"/>
      <c r="R19" s="42"/>
      <c r="S19" s="42"/>
      <c r="T19" s="43"/>
    </row>
    <row r="20" spans="1:20" x14ac:dyDescent="0.25">
      <c r="A20" s="7" t="s">
        <v>50</v>
      </c>
      <c r="B20" s="88">
        <v>0.38</v>
      </c>
      <c r="C20" s="33">
        <f t="shared" si="32"/>
        <v>0.40128000000000003</v>
      </c>
      <c r="D20" s="33">
        <f t="shared" si="33"/>
        <v>0.42134400000000005</v>
      </c>
      <c r="E20" s="33">
        <f t="shared" si="34"/>
        <v>0.44241120000000006</v>
      </c>
      <c r="F20" s="32">
        <v>0.40128000000000003</v>
      </c>
      <c r="G20" s="33">
        <v>0.42134400000000005</v>
      </c>
      <c r="H20" s="34">
        <v>0.44241120000000006</v>
      </c>
      <c r="I20" s="32">
        <v>0.40128000000000003</v>
      </c>
      <c r="J20" s="33">
        <v>0.42134400000000005</v>
      </c>
      <c r="K20" s="34">
        <v>0.44241120000000006</v>
      </c>
      <c r="O20" s="63" t="s">
        <v>38</v>
      </c>
      <c r="P20" s="49">
        <v>139755</v>
      </c>
      <c r="Q20" s="49">
        <v>390738</v>
      </c>
      <c r="R20" s="49">
        <v>118676</v>
      </c>
      <c r="S20" s="49">
        <v>96029</v>
      </c>
      <c r="T20" s="50">
        <v>99529</v>
      </c>
    </row>
    <row r="21" spans="1:20" x14ac:dyDescent="0.25">
      <c r="A21" s="7" t="s">
        <v>2</v>
      </c>
      <c r="B21" s="88">
        <v>0.06</v>
      </c>
      <c r="C21" s="35">
        <f t="shared" si="32"/>
        <v>6.336E-2</v>
      </c>
      <c r="D21" s="35">
        <f t="shared" si="33"/>
        <v>6.6528000000000004E-2</v>
      </c>
      <c r="E21" s="33">
        <f t="shared" si="34"/>
        <v>6.9854400000000011E-2</v>
      </c>
      <c r="F21" s="32">
        <v>6.336E-2</v>
      </c>
      <c r="G21" s="35">
        <v>6.6528000000000004E-2</v>
      </c>
      <c r="H21" s="36">
        <v>6.9854400000000011E-2</v>
      </c>
      <c r="I21" s="32">
        <v>6.336E-2</v>
      </c>
      <c r="J21" s="35">
        <v>6.6528000000000004E-2</v>
      </c>
      <c r="K21" s="36">
        <v>6.9854400000000011E-2</v>
      </c>
      <c r="O21" s="63" t="s">
        <v>3</v>
      </c>
      <c r="P21" s="49">
        <v>69877</v>
      </c>
      <c r="Q21" s="49">
        <v>167135</v>
      </c>
      <c r="R21" s="49">
        <v>133585</v>
      </c>
      <c r="S21" s="49">
        <v>45810</v>
      </c>
      <c r="T21" s="50">
        <v>59042</v>
      </c>
    </row>
    <row r="22" spans="1:20" x14ac:dyDescent="0.25">
      <c r="A22" s="5" t="s">
        <v>20</v>
      </c>
      <c r="B22" s="89">
        <f>SUM(B17+B18+B20+B21)</f>
        <v>2.02</v>
      </c>
      <c r="C22" s="38">
        <f t="shared" ref="C22:E22" si="35">SUM(C17+C18+C20+C21)</f>
        <v>2.1331199999999999</v>
      </c>
      <c r="D22" s="38">
        <f t="shared" si="35"/>
        <v>2.239776</v>
      </c>
      <c r="E22" s="38">
        <f t="shared" si="35"/>
        <v>2.3517648000000002</v>
      </c>
      <c r="F22" s="37">
        <f t="shared" ref="F22" si="36">SUM(F17+F18+F20+F21)</f>
        <v>2.1331199999999999</v>
      </c>
      <c r="G22" s="38">
        <f t="shared" ref="G22" si="37">SUM(G17+G18+G20+G21)</f>
        <v>2.239776</v>
      </c>
      <c r="H22" s="39">
        <v>2.3517648000000002</v>
      </c>
      <c r="I22" s="37">
        <f>SUM(I17+I18+I20+I21)</f>
        <v>2.1331199999999999</v>
      </c>
      <c r="J22" s="38">
        <f t="shared" ref="J22" si="38">SUM(J17+J18+J20+J21)</f>
        <v>2.239776</v>
      </c>
      <c r="K22" s="39">
        <f t="shared" ref="K22" si="39">SUM(K17+K18+K20+K21)</f>
        <v>2.3517648000000002</v>
      </c>
      <c r="O22" s="63" t="s">
        <v>36</v>
      </c>
      <c r="P22" s="49">
        <v>34938</v>
      </c>
      <c r="Q22" s="49">
        <v>83567</v>
      </c>
      <c r="R22" s="49">
        <v>66762</v>
      </c>
      <c r="S22" s="49">
        <v>22905</v>
      </c>
      <c r="T22" s="50">
        <v>29521</v>
      </c>
    </row>
    <row r="23" spans="1:20" x14ac:dyDescent="0.25">
      <c r="B23" s="86"/>
      <c r="C23" s="15"/>
      <c r="D23" s="15"/>
      <c r="F23" s="14"/>
      <c r="G23" s="15"/>
      <c r="H23" s="16"/>
      <c r="I23" s="14"/>
      <c r="J23" s="15"/>
      <c r="K23" s="16"/>
      <c r="O23" s="14"/>
      <c r="P23" s="49"/>
      <c r="Q23" s="49"/>
      <c r="R23" s="49"/>
      <c r="S23" s="49"/>
      <c r="T23" s="50"/>
    </row>
    <row r="24" spans="1:20" x14ac:dyDescent="0.25">
      <c r="A24" s="9" t="s">
        <v>21</v>
      </c>
      <c r="B24" s="90"/>
      <c r="C24" s="18"/>
      <c r="D24" s="18"/>
      <c r="E24" s="18"/>
      <c r="F24" s="17"/>
      <c r="G24" s="18"/>
      <c r="H24" s="19"/>
      <c r="I24" s="17"/>
      <c r="J24" s="18"/>
      <c r="K24" s="19"/>
      <c r="O24" s="66" t="s">
        <v>57</v>
      </c>
      <c r="P24" s="49">
        <v>850000</v>
      </c>
      <c r="Q24" s="49">
        <v>390738</v>
      </c>
      <c r="R24" s="49">
        <v>118676</v>
      </c>
      <c r="S24" s="49">
        <v>96029</v>
      </c>
      <c r="T24" s="50">
        <v>99529</v>
      </c>
    </row>
    <row r="25" spans="1:20" x14ac:dyDescent="0.25">
      <c r="A25" s="7" t="s">
        <v>22</v>
      </c>
      <c r="B25" s="91">
        <v>33475200</v>
      </c>
      <c r="C25" s="62">
        <f>B25*1.056</f>
        <v>35349811.200000003</v>
      </c>
      <c r="D25" s="62">
        <f>C25*1.05</f>
        <v>37117301.760000005</v>
      </c>
      <c r="E25" s="62">
        <f t="shared" ref="E25:E26" si="40">D25*1.05</f>
        <v>38973166.848000005</v>
      </c>
      <c r="F25" s="27">
        <v>35349811.200000003</v>
      </c>
      <c r="G25" s="28">
        <v>37117301.760000005</v>
      </c>
      <c r="H25" s="29">
        <v>38973166.848000005</v>
      </c>
      <c r="I25" s="27">
        <v>35349811.200000003</v>
      </c>
      <c r="J25" s="28">
        <v>37117301.760000005</v>
      </c>
      <c r="K25" s="29">
        <v>38973166.848000005</v>
      </c>
      <c r="O25" s="14"/>
      <c r="P25" s="42"/>
      <c r="Q25" s="42"/>
      <c r="R25" s="42"/>
      <c r="S25" s="42"/>
      <c r="T25" s="43"/>
    </row>
    <row r="26" spans="1:20" x14ac:dyDescent="0.25">
      <c r="A26" s="7" t="s">
        <v>23</v>
      </c>
      <c r="B26" s="91">
        <v>4518030</v>
      </c>
      <c r="C26" s="62">
        <f>B26*1.056</f>
        <v>4771039.6800000006</v>
      </c>
      <c r="D26" s="62">
        <f>C26*1.05</f>
        <v>5009591.6640000008</v>
      </c>
      <c r="E26" s="62">
        <f t="shared" si="40"/>
        <v>5260071.247200001</v>
      </c>
      <c r="F26" s="27">
        <v>4771039.6800000006</v>
      </c>
      <c r="G26" s="28">
        <v>5009591.6640000008</v>
      </c>
      <c r="H26" s="29">
        <v>5260071.247200001</v>
      </c>
      <c r="I26" s="27">
        <v>4771039.6800000006</v>
      </c>
      <c r="J26" s="28">
        <v>5009591.6640000008</v>
      </c>
      <c r="K26" s="29">
        <v>5260071.247200001</v>
      </c>
      <c r="O26" s="14" t="s">
        <v>37</v>
      </c>
      <c r="P26" s="42"/>
      <c r="Q26" s="42"/>
      <c r="R26" s="42"/>
      <c r="S26" s="42"/>
      <c r="T26" s="43"/>
    </row>
    <row r="27" spans="1:20" x14ac:dyDescent="0.25">
      <c r="A27" s="59" t="s">
        <v>53</v>
      </c>
      <c r="B27" s="85">
        <f t="shared" ref="B27:K27" si="41">SUM(B25:B26)</f>
        <v>37993230</v>
      </c>
      <c r="C27" s="56">
        <f t="shared" si="41"/>
        <v>40120850.880000003</v>
      </c>
      <c r="D27" s="56">
        <f t="shared" si="41"/>
        <v>42126893.42400001</v>
      </c>
      <c r="E27" s="56">
        <f t="shared" si="41"/>
        <v>44233238.095200002</v>
      </c>
      <c r="F27" s="58">
        <f t="shared" si="41"/>
        <v>40120850.880000003</v>
      </c>
      <c r="G27" s="56">
        <f t="shared" si="41"/>
        <v>42126893.42400001</v>
      </c>
      <c r="H27" s="57">
        <f t="shared" si="41"/>
        <v>44233238.095200002</v>
      </c>
      <c r="I27" s="58">
        <f t="shared" si="41"/>
        <v>40120850.880000003</v>
      </c>
      <c r="J27" s="56">
        <f t="shared" si="41"/>
        <v>42126893.42400001</v>
      </c>
      <c r="K27" s="57">
        <f t="shared" si="41"/>
        <v>44233238.095200002</v>
      </c>
      <c r="O27" s="63" t="s">
        <v>38</v>
      </c>
      <c r="P27" s="42">
        <v>7.0000000000000007E-2</v>
      </c>
      <c r="Q27" s="42">
        <v>0.86</v>
      </c>
      <c r="R27" s="42">
        <v>2.25</v>
      </c>
      <c r="S27" s="42">
        <v>0.95</v>
      </c>
      <c r="T27" s="43">
        <v>1.19</v>
      </c>
    </row>
    <row r="28" spans="1:20" x14ac:dyDescent="0.25">
      <c r="A28" s="10" t="s">
        <v>24</v>
      </c>
      <c r="B28" s="92"/>
      <c r="C28" s="21"/>
      <c r="D28" s="21"/>
      <c r="E28" s="21"/>
      <c r="F28" s="20"/>
      <c r="G28" s="21"/>
      <c r="H28" s="22"/>
      <c r="I28" s="20"/>
      <c r="J28" s="21"/>
      <c r="K28" s="22"/>
      <c r="O28" s="63" t="s">
        <v>3</v>
      </c>
      <c r="P28" s="42">
        <v>0.03</v>
      </c>
      <c r="Q28" s="42">
        <v>0.43</v>
      </c>
      <c r="R28" s="42">
        <v>1.1299999999999999</v>
      </c>
      <c r="S28" s="42">
        <v>0.48</v>
      </c>
      <c r="T28" s="43">
        <v>0.59</v>
      </c>
    </row>
    <row r="29" spans="1:20" x14ac:dyDescent="0.25">
      <c r="A29" s="7" t="s">
        <v>25</v>
      </c>
      <c r="B29" s="83">
        <f>B13</f>
        <v>42293562</v>
      </c>
      <c r="C29" s="28">
        <f t="shared" ref="C29:K29" si="42">C13</f>
        <v>41417815.296000004</v>
      </c>
      <c r="D29" s="28">
        <f t="shared" si="42"/>
        <v>43488706.060800008</v>
      </c>
      <c r="E29" s="28">
        <f t="shared" ref="E29" si="43">E13</f>
        <v>45663141.363840014</v>
      </c>
      <c r="F29" s="27">
        <f t="shared" ref="F29:G29" si="44">F13</f>
        <v>39168602.880000003</v>
      </c>
      <c r="G29" s="28">
        <f t="shared" si="44"/>
        <v>41127033.024000004</v>
      </c>
      <c r="H29" s="29">
        <f t="shared" ref="H29" si="45">H13</f>
        <v>43183384.675200008</v>
      </c>
      <c r="I29" s="27">
        <f t="shared" si="42"/>
        <v>37280279.519999996</v>
      </c>
      <c r="J29" s="28">
        <f t="shared" si="42"/>
        <v>39144293.496000007</v>
      </c>
      <c r="K29" s="29">
        <f t="shared" si="42"/>
        <v>41101508.170800008</v>
      </c>
      <c r="O29" s="67" t="s">
        <v>36</v>
      </c>
      <c r="P29" s="68">
        <v>0.02</v>
      </c>
      <c r="Q29" s="68">
        <v>0.21</v>
      </c>
      <c r="R29" s="68">
        <v>0.56000000000000005</v>
      </c>
      <c r="S29" s="68">
        <v>0.24</v>
      </c>
      <c r="T29" s="69">
        <v>0.3</v>
      </c>
    </row>
    <row r="30" spans="1:20" x14ac:dyDescent="0.25">
      <c r="A30" s="7" t="s">
        <v>26</v>
      </c>
      <c r="B30" s="93">
        <f>B27</f>
        <v>37993230</v>
      </c>
      <c r="C30" s="28">
        <f t="shared" ref="C30:K30" si="46">C27</f>
        <v>40120850.880000003</v>
      </c>
      <c r="D30" s="28">
        <f t="shared" si="46"/>
        <v>42126893.42400001</v>
      </c>
      <c r="E30" s="28">
        <f t="shared" ref="E30" si="47">E27</f>
        <v>44233238.095200002</v>
      </c>
      <c r="F30" s="27">
        <f t="shared" ref="F30:G30" si="48">F27</f>
        <v>40120850.880000003</v>
      </c>
      <c r="G30" s="28">
        <f t="shared" si="48"/>
        <v>42126893.42400001</v>
      </c>
      <c r="H30" s="29">
        <f t="shared" ref="H30" si="49">H27</f>
        <v>44233238.095200002</v>
      </c>
      <c r="I30" s="27">
        <f t="shared" si="46"/>
        <v>40120850.880000003</v>
      </c>
      <c r="J30" s="28">
        <f t="shared" si="46"/>
        <v>42126893.42400001</v>
      </c>
      <c r="K30" s="29">
        <f t="shared" si="46"/>
        <v>44233238.095200002</v>
      </c>
    </row>
    <row r="31" spans="1:20" x14ac:dyDescent="0.25">
      <c r="A31" s="11" t="s">
        <v>27</v>
      </c>
      <c r="B31" s="94">
        <f>B29-B30</f>
        <v>4300332</v>
      </c>
      <c r="C31" s="56">
        <f t="shared" ref="C31:K31" si="50">C29-C30</f>
        <v>1296964.4160000011</v>
      </c>
      <c r="D31" s="56">
        <f t="shared" si="50"/>
        <v>1361812.6367999986</v>
      </c>
      <c r="E31" s="56">
        <f t="shared" si="50"/>
        <v>1429903.2686400115</v>
      </c>
      <c r="F31" s="58">
        <f t="shared" ref="F31:G31" si="51">F29-F30</f>
        <v>-952248</v>
      </c>
      <c r="G31" s="56">
        <f t="shared" si="51"/>
        <v>-999860.40000000596</v>
      </c>
      <c r="H31" s="57">
        <v>-999860.40000000596</v>
      </c>
      <c r="I31" s="58">
        <f t="shared" si="50"/>
        <v>-2840571.3600000069</v>
      </c>
      <c r="J31" s="56">
        <f t="shared" si="50"/>
        <v>-2982599.9280000031</v>
      </c>
      <c r="K31" s="57">
        <f t="shared" si="50"/>
        <v>-3131729.9243999943</v>
      </c>
    </row>
    <row r="32" spans="1:20" x14ac:dyDescent="0.25">
      <c r="A32" s="8" t="s">
        <v>28</v>
      </c>
    </row>
    <row r="33" spans="1:1" x14ac:dyDescent="0.25">
      <c r="A33" s="8" t="s">
        <v>29</v>
      </c>
    </row>
    <row r="34" spans="1:1" x14ac:dyDescent="0.25">
      <c r="A34" s="8" t="s">
        <v>30</v>
      </c>
    </row>
    <row r="64" spans="2:7" x14ac:dyDescent="0.25">
      <c r="B64" s="12"/>
      <c r="C64" s="12"/>
      <c r="D64" s="12"/>
      <c r="E64" s="42"/>
      <c r="F64" s="12"/>
      <c r="G64" s="12"/>
    </row>
  </sheetData>
  <mergeCells count="3">
    <mergeCell ref="F1:H1"/>
    <mergeCell ref="I1:K1"/>
    <mergeCell ref="C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General Public Services</Category>
    <Sub_x002d_Category xmlns="1e0ec87a-2ca9-4846-bcf0-31c9454ca23d">The Cost-Benefit Analysis of the Vukuzenzele Project (Government Newspaper)</Sub_x002d_Category>
  </documentManagement>
</p:properties>
</file>

<file path=customXml/itemProps1.xml><?xml version="1.0" encoding="utf-8"?>
<ds:datastoreItem xmlns:ds="http://schemas.openxmlformats.org/officeDocument/2006/customXml" ds:itemID="{3AC9388F-3157-437B-B4AA-FE65D3FC2A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C47EBB-B414-4151-89F1-6900901633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22FE93-D11E-4DD9-9C99-32C62603B676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VuK costing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Model</dc:title>
  <dc:creator>Thapelo Mokwana</dc:creator>
  <cp:lastModifiedBy>Home</cp:lastModifiedBy>
  <cp:lastPrinted>2016-05-17T13:58:25Z</cp:lastPrinted>
  <dcterms:created xsi:type="dcterms:W3CDTF">2016-05-17T13:35:52Z</dcterms:created>
  <dcterms:modified xsi:type="dcterms:W3CDTF">2021-11-11T10:39:35Z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