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CONOR WORK\"/>
    </mc:Choice>
  </mc:AlternateContent>
  <xr:revisionPtr revIDLastSave="0" documentId="8_{4A2E9A3A-C68F-4B3E-9EF7-82DCD2AD94ED}" xr6:coauthVersionLast="46" xr6:coauthVersionMax="46" xr10:uidLastSave="{00000000-0000-0000-0000-000000000000}"/>
  <bookViews>
    <workbookView xWindow="-120" yWindow="-120" windowWidth="24240" windowHeight="13140" tabRatio="738" firstSheet="5" activeTab="7" xr2:uid="{00000000-000D-0000-FFFF-FFFF00000000}"/>
  </bookViews>
  <sheets>
    <sheet name="Assumptions" sheetId="15" r:id="rId1"/>
    <sheet name="Calculations" sheetId="4" state="hidden" r:id="rId2"/>
    <sheet name="Sheet1" sheetId="11" state="hidden" r:id="rId3"/>
    <sheet name="Sheet3" sheetId="13" state="hidden" r:id="rId4"/>
    <sheet name="Input sheet" sheetId="21" r:id="rId5"/>
    <sheet name="Training cost" sheetId="16" r:id="rId6"/>
    <sheet name="IT cost" sheetId="19" r:id="rId7"/>
    <sheet name="Costing model" sheetId="18" r:id="rId8"/>
    <sheet name="20% Reduction of trainees" sheetId="22" r:id="rId9"/>
    <sheet name="20% Reduction of days" sheetId="23" r:id="rId10"/>
    <sheet name="8% Reduction in computer cost" sheetId="24" r:id="rId11"/>
    <sheet name="Savings model" sheetId="25" r:id="rId12"/>
  </sheets>
  <externalReferences>
    <externalReference r:id="rId13"/>
  </externalReferences>
  <calcPr calcId="191029"/>
</workbook>
</file>

<file path=xl/calcChain.xml><?xml version="1.0" encoding="utf-8"?>
<calcChain xmlns="http://schemas.openxmlformats.org/spreadsheetml/2006/main">
  <c r="D53" i="25" l="1"/>
  <c r="C53" i="25"/>
  <c r="D50" i="25"/>
  <c r="C50" i="25"/>
  <c r="C47" i="25" s="1"/>
  <c r="B50" i="25"/>
  <c r="D49" i="25"/>
  <c r="D51" i="25" s="1"/>
  <c r="C49" i="25"/>
  <c r="B49" i="25"/>
  <c r="B48" i="25" s="1"/>
  <c r="D47" i="25"/>
  <c r="D40" i="25"/>
  <c r="C40" i="25"/>
  <c r="D37" i="25"/>
  <c r="C37" i="25"/>
  <c r="B37" i="25"/>
  <c r="B38" i="25" s="1"/>
  <c r="D36" i="25"/>
  <c r="D38" i="25" s="1"/>
  <c r="C36" i="25"/>
  <c r="C38" i="25" s="1"/>
  <c r="B35" i="25"/>
  <c r="D24" i="25"/>
  <c r="C24" i="25"/>
  <c r="C21" i="25" s="1"/>
  <c r="B24" i="25"/>
  <c r="D23" i="25"/>
  <c r="C23" i="25"/>
  <c r="B23" i="25"/>
  <c r="B22" i="25" s="1"/>
  <c r="C20" i="25"/>
  <c r="D10" i="25"/>
  <c r="C10" i="25"/>
  <c r="B10" i="25"/>
  <c r="B11" i="25" s="1"/>
  <c r="D9" i="25"/>
  <c r="D8" i="25" s="1"/>
  <c r="C9" i="25"/>
  <c r="B9" i="25"/>
  <c r="C6" i="25"/>
  <c r="D21" i="24"/>
  <c r="D24" i="24" s="1"/>
  <c r="D16" i="24"/>
  <c r="D13" i="24"/>
  <c r="D8" i="24"/>
  <c r="E49" i="23"/>
  <c r="B49" i="23"/>
  <c r="E47" i="23"/>
  <c r="B45" i="23"/>
  <c r="E50" i="23" s="1"/>
  <c r="E30" i="23"/>
  <c r="B30" i="23"/>
  <c r="E28" i="23"/>
  <c r="B26" i="23"/>
  <c r="E33" i="23" s="1"/>
  <c r="E11" i="23"/>
  <c r="B11" i="23"/>
  <c r="E9" i="23"/>
  <c r="B7" i="23"/>
  <c r="E14" i="23" s="1"/>
  <c r="E49" i="22"/>
  <c r="B49" i="22"/>
  <c r="E47" i="22"/>
  <c r="B45" i="22"/>
  <c r="E50" i="22" s="1"/>
  <c r="E30" i="22"/>
  <c r="B30" i="22"/>
  <c r="E28" i="22"/>
  <c r="B26" i="22"/>
  <c r="E33" i="22" s="1"/>
  <c r="E11" i="22"/>
  <c r="B11" i="22"/>
  <c r="E9" i="22"/>
  <c r="B7" i="22"/>
  <c r="E14" i="22" s="1"/>
  <c r="E52" i="23" l="1"/>
  <c r="D33" i="25"/>
  <c r="B8" i="25"/>
  <c r="D20" i="25"/>
  <c r="C25" i="25"/>
  <c r="D21" i="25"/>
  <c r="D6" i="25"/>
  <c r="C8" i="25"/>
  <c r="D7" i="25"/>
  <c r="D25" i="25"/>
  <c r="B25" i="25"/>
  <c r="C35" i="25"/>
  <c r="C33" i="25" s="1"/>
  <c r="C51" i="25"/>
  <c r="C7" i="25"/>
  <c r="C46" i="25"/>
  <c r="C22" i="25"/>
  <c r="C11" i="25"/>
  <c r="D22" i="25"/>
  <c r="C34" i="25"/>
  <c r="D35" i="25"/>
  <c r="D46" i="25"/>
  <c r="C48" i="25"/>
  <c r="B51" i="25"/>
  <c r="D11" i="25"/>
  <c r="D34" i="25"/>
  <c r="D48" i="25"/>
  <c r="E16" i="23"/>
  <c r="E35" i="23"/>
  <c r="E54" i="23"/>
  <c r="E12" i="23"/>
  <c r="E31" i="23"/>
  <c r="E54" i="22"/>
  <c r="E31" i="22"/>
  <c r="E35" i="22" s="1"/>
  <c r="E52" i="22"/>
  <c r="E12" i="22"/>
  <c r="E16" i="22" s="1"/>
  <c r="D13" i="19" l="1"/>
  <c r="G8" i="18" s="1"/>
  <c r="F8" i="18" l="1"/>
  <c r="D16" i="19"/>
  <c r="D5" i="15" l="1"/>
  <c r="D4" i="15"/>
  <c r="E7" i="18" l="1"/>
  <c r="D7" i="18"/>
  <c r="C7" i="18"/>
  <c r="B8" i="18"/>
  <c r="G4" i="18" l="1"/>
  <c r="F4" i="18"/>
  <c r="E49" i="16" l="1"/>
  <c r="B49" i="16"/>
  <c r="E47" i="16"/>
  <c r="B45" i="16"/>
  <c r="E50" i="16" s="1"/>
  <c r="E30" i="16"/>
  <c r="B30" i="16"/>
  <c r="E28" i="16"/>
  <c r="B26" i="16"/>
  <c r="E33" i="16" s="1"/>
  <c r="F9" i="18" l="1"/>
  <c r="E52" i="16"/>
  <c r="E54" i="16" s="1"/>
  <c r="E31" i="16"/>
  <c r="E35" i="16" s="1"/>
  <c r="F7" i="18" l="1"/>
  <c r="F10" i="18"/>
  <c r="G9" i="18"/>
  <c r="B11" i="16"/>
  <c r="G7" i="18" l="1"/>
  <c r="D8" i="19"/>
  <c r="E11" i="16" l="1"/>
  <c r="E9" i="16"/>
  <c r="D10" i="18"/>
  <c r="E10" i="18"/>
  <c r="G10" i="18"/>
  <c r="C10" i="18"/>
  <c r="B7" i="16" l="1"/>
  <c r="E14" i="16" s="1"/>
  <c r="E12" i="16" l="1"/>
  <c r="E16" i="16" l="1"/>
  <c r="B9" i="18"/>
  <c r="I14" i="13"/>
  <c r="I15" i="13"/>
  <c r="I16" i="13"/>
  <c r="I17" i="13"/>
  <c r="F5" i="18" l="1"/>
  <c r="G5" i="18"/>
  <c r="B10" i="18"/>
  <c r="B7" i="18"/>
  <c r="J28" i="4"/>
  <c r="K28" i="4" s="1"/>
  <c r="L28" i="4" s="1"/>
  <c r="J29" i="4"/>
  <c r="K29" i="4" s="1"/>
  <c r="L29" i="4" s="1"/>
  <c r="J15" i="4"/>
  <c r="K15" i="4" s="1"/>
  <c r="L15" i="4" s="1"/>
  <c r="J16" i="4"/>
  <c r="K16" i="4" s="1"/>
  <c r="L16" i="4" s="1"/>
  <c r="J17" i="4"/>
  <c r="K17" i="4" s="1"/>
  <c r="L17" i="4" s="1"/>
  <c r="J14" i="4"/>
  <c r="K14" i="4" s="1"/>
  <c r="L14" i="4" s="1"/>
  <c r="C29" i="4"/>
  <c r="D29" i="4" s="1"/>
  <c r="E29" i="4" s="1"/>
  <c r="C30" i="4"/>
  <c r="D30" i="4" s="1"/>
  <c r="E30" i="4" s="1"/>
  <c r="C31" i="4"/>
  <c r="D31" i="4" s="1"/>
  <c r="E31" i="4" s="1"/>
  <c r="C28" i="4"/>
  <c r="D28" i="4" s="1"/>
  <c r="E28" i="4" s="1"/>
  <c r="C18" i="4"/>
  <c r="D18" i="4" s="1"/>
  <c r="E18" i="4" s="1"/>
  <c r="C19" i="4"/>
  <c r="D19" i="4" s="1"/>
  <c r="E19" i="4" s="1"/>
  <c r="C17" i="4"/>
  <c r="D17" i="4" s="1"/>
  <c r="E17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Noxolo Madela</author>
  </authors>
  <commentList>
    <comment ref="I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Noxolo Madela:</t>
        </r>
        <r>
          <rPr>
            <sz val="9"/>
            <color indexed="81"/>
            <rFont val="Tahoma"/>
            <family val="2"/>
          </rPr>
          <t xml:space="preserve">
In full 9hours</t>
        </r>
      </text>
    </comment>
  </commentList>
</comments>
</file>

<file path=xl/sharedStrings.xml><?xml version="1.0" encoding="utf-8"?>
<sst xmlns="http://schemas.openxmlformats.org/spreadsheetml/2006/main" count="406" uniqueCount="114">
  <si>
    <t>Full-time notch</t>
  </si>
  <si>
    <t>6/8th</t>
  </si>
  <si>
    <t>5/8th</t>
  </si>
  <si>
    <t>3/8th</t>
  </si>
  <si>
    <t>Hourly</t>
  </si>
  <si>
    <t>Daily</t>
  </si>
  <si>
    <t>Weekly</t>
  </si>
  <si>
    <t>Monthly</t>
  </si>
  <si>
    <t>Full-time Notch</t>
  </si>
  <si>
    <t>Part-time scales</t>
  </si>
  <si>
    <t>Index</t>
  </si>
  <si>
    <t>CPI% Change</t>
  </si>
  <si>
    <t>2016/2017</t>
  </si>
  <si>
    <t>2017/2018</t>
  </si>
  <si>
    <t>2018/2019</t>
  </si>
  <si>
    <t>2019/2020</t>
  </si>
  <si>
    <t>DPSA scales in Nominal Terms (Base year - 2016)</t>
  </si>
  <si>
    <t>DPSA salary scales  in  real terms</t>
  </si>
  <si>
    <t>3/8hrs</t>
  </si>
  <si>
    <t>5/8hrs</t>
  </si>
  <si>
    <t>6/8hrs</t>
  </si>
  <si>
    <t>Farm Worker Scales in Nominal Terms as at 2016</t>
  </si>
  <si>
    <t>Farm Worker scales in Real terms</t>
  </si>
  <si>
    <t>Period</t>
  </si>
  <si>
    <t>Domestic Worker scales in Nominal Terms</t>
  </si>
  <si>
    <t>Expanded Public Works scales in real terms</t>
  </si>
  <si>
    <t>Expanded Public Works scales in nominal terms</t>
  </si>
  <si>
    <t>2016/17</t>
  </si>
  <si>
    <t>Units</t>
  </si>
  <si>
    <t>Number of people to be trained per office</t>
  </si>
  <si>
    <t>Number of offices requring training (across all provinces)</t>
  </si>
  <si>
    <t>Number of training venues needed across all provinces</t>
  </si>
  <si>
    <t>Training facilitators needed per training venue</t>
  </si>
  <si>
    <t>Number of training days</t>
  </si>
  <si>
    <t>Total</t>
  </si>
  <si>
    <t>Course material and stationery</t>
  </si>
  <si>
    <t>Number of people to be trained overall</t>
  </si>
  <si>
    <t>Total Cost</t>
  </si>
  <si>
    <t>Catering cost</t>
  </si>
  <si>
    <t>Travelling</t>
  </si>
  <si>
    <t xml:space="preserve">Training facilitators cost </t>
  </si>
  <si>
    <t>Cost Per unit/per day</t>
  </si>
  <si>
    <t>Accomodation cost</t>
  </si>
  <si>
    <t>Venue cost</t>
  </si>
  <si>
    <t>Scenario 2</t>
  </si>
  <si>
    <t xml:space="preserve">      Training and Staff Development</t>
  </si>
  <si>
    <t>Cost of rolling out IT</t>
  </si>
  <si>
    <t>Network facilities and infrasrtructure</t>
  </si>
  <si>
    <t xml:space="preserve">      Network facilities and infrasrtructure</t>
  </si>
  <si>
    <t xml:space="preserve">      Number of employees to be trained</t>
  </si>
  <si>
    <t>Computer services</t>
  </si>
  <si>
    <t>Cost per day</t>
  </si>
  <si>
    <t>Cost per unit</t>
  </si>
  <si>
    <t>Total cost</t>
  </si>
  <si>
    <t xml:space="preserve">      Accomodation cost</t>
  </si>
  <si>
    <t>Pragmatic Scenario</t>
  </si>
  <si>
    <t>Training Inputs  Required for 367 regional offices for 20 days (Scenario 2)</t>
  </si>
  <si>
    <t>Full Cost Scenario 1( with MTEF)</t>
  </si>
  <si>
    <t>Lists of Inputs</t>
  </si>
  <si>
    <t>Operating inputs</t>
  </si>
  <si>
    <t>Capital inputs</t>
  </si>
  <si>
    <t>Accomodation</t>
  </si>
  <si>
    <t xml:space="preserve">Training </t>
  </si>
  <si>
    <t>IT</t>
  </si>
  <si>
    <t>Computers</t>
  </si>
  <si>
    <t>1</t>
  </si>
  <si>
    <t>Network facilities and Infrastructure</t>
  </si>
  <si>
    <t>2</t>
  </si>
  <si>
    <t>Venues</t>
  </si>
  <si>
    <t>3</t>
  </si>
  <si>
    <t>Course material</t>
  </si>
  <si>
    <t>4</t>
  </si>
  <si>
    <t>Catering</t>
  </si>
  <si>
    <t>5</t>
  </si>
  <si>
    <t>6</t>
  </si>
  <si>
    <t>Training Facilitators</t>
  </si>
  <si>
    <t>Fixed inputs</t>
  </si>
  <si>
    <t>Variable inputs</t>
  </si>
  <si>
    <t>Cost of rolling-out IT</t>
  </si>
  <si>
    <t>Accomodation (dependant on the number of training days)</t>
  </si>
  <si>
    <t>Catering  (dependant on the number of training days)</t>
  </si>
  <si>
    <t>Training Facilitators  (dependant on the number of training days)</t>
  </si>
  <si>
    <t>Scenario 3</t>
  </si>
  <si>
    <t>Training Inputs  Required for 367 regional offices for 15 days (Scenario 2)</t>
  </si>
  <si>
    <t>Training Inputs  Required for 367 regional offices for 10 days (Pragmatic Scenario)</t>
  </si>
  <si>
    <t xml:space="preserve">Number of training days: Pragmatic Scenario = 12 days </t>
  </si>
  <si>
    <t>Cost to SASSA</t>
  </si>
  <si>
    <t>Number of training days allocated to employees per year:</t>
  </si>
  <si>
    <t>5 per local office (367 local offices</t>
  </si>
  <si>
    <t>350 per night/per person</t>
  </si>
  <si>
    <t xml:space="preserve">                                        General Assumptions </t>
  </si>
  <si>
    <t xml:space="preserve">      Information Technology</t>
  </si>
  <si>
    <t xml:space="preserve">      Number of training days (pragmatic scenario)</t>
  </si>
  <si>
    <t xml:space="preserve">                                      Additional cost relative to pragmatic scenario-Training and staff development</t>
  </si>
  <si>
    <t xml:space="preserve">                                                    Additional cost relative to pragmatic scenario-Information Technology</t>
  </si>
  <si>
    <t xml:space="preserve">           Information Technology: scenario 2 and 3</t>
  </si>
  <si>
    <t>Information Technology: pragmatic scenario</t>
  </si>
  <si>
    <t>Training Inputs  Required for 367 regional offices for 12 days (Pragmatic Scenario)</t>
  </si>
  <si>
    <t xml:space="preserve">           Information Technology</t>
  </si>
  <si>
    <t xml:space="preserve">          6.2% increase in computer cost ( inflation)</t>
  </si>
  <si>
    <t xml:space="preserve">          8% Reduction in computer cost</t>
  </si>
  <si>
    <t xml:space="preserve"> Number of training days: Pragmatic Scenario = 12 days </t>
  </si>
  <si>
    <t>Additional cost relative to pragmatic scenario-Information Technology</t>
  </si>
  <si>
    <t>Additional cost relative to pragmatic scenario-Training and staff development</t>
  </si>
  <si>
    <t>SASSA</t>
  </si>
  <si>
    <t>Savings Scenario: 1</t>
  </si>
  <si>
    <t xml:space="preserve">        20% Reduction in the number of trainees (training days constant)</t>
  </si>
  <si>
    <t>Savings Scenario: 2</t>
  </si>
  <si>
    <t xml:space="preserve">     20% Reduction in the number of training days</t>
  </si>
  <si>
    <t>Savings Scenario: 3</t>
  </si>
  <si>
    <t xml:space="preserve">                       8% Reduction in computer cost + 20% reduction in training days</t>
  </si>
  <si>
    <t>Computer services (accounting for inflation)</t>
  </si>
  <si>
    <t>20% Reduction of days</t>
  </si>
  <si>
    <t>20% Reduction of trainees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</si>
</sst>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&quot;R&quot;\ #,##0;[Red]&quot;R&quot;\ \-#,##0"/>
    <numFmt numFmtId="165" formatCode="_ &quot;R&quot;\ * #,##0.00_ ;_ &quot;R&quot;\ * \-#,##0.00_ ;_ &quot;R&quot;\ * &quot;-&quot;??_ ;_ @_ "/>
    <numFmt numFmtId="166" formatCode="_ * #,##0.00_ ;_ * \-#,##0.00_ ;_ * &quot;-&quot;??_ ;_ @_ "/>
    <numFmt numFmtId="167" formatCode="&quot;R&quot;\ #,##0"/>
    <numFmt numFmtId="168" formatCode="_ * #,##0_ ;_ * \-#,##0_ ;_ * &quot;-&quot;??_ ;_ @_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16"/>
      <color theme="1"/>
      <name val="Arial"/>
      <family val="2"/>
    </font>
    <font>
      <sz val="10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9"/>
      <color indexed="8"/>
      <name val="Cambria"/>
      <family val="1"/>
      <scheme val="major"/>
    </font>
    <font>
      <sz val="10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rgb="FF0464BC"/>
      <name val="Cambria"/>
      <family val="1"/>
      <scheme val="major"/>
    </font>
    <font>
      <b/>
      <sz val="10"/>
      <color rgb="FF0464BC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70C0"/>
      <name val="Cambria"/>
      <family val="1"/>
      <scheme val="major"/>
    </font>
    <font>
      <b/>
      <sz val="10"/>
      <color rgb="FF0070C0"/>
      <name val="Cambria"/>
      <family val="1"/>
      <scheme val="major"/>
    </font>
    <font>
      <b/>
      <sz val="26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09">
    <xf numFmtId="0" fontId="0" fillId="0" borderId="0" xfId="0"/>
    <xf numFmtId="15" fontId="5" fillId="3" borderId="1" xfId="0" applyNumberFormat="1" applyFont="1" applyFill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center"/>
    </xf>
    <xf numFmtId="3" fontId="6" fillId="0" borderId="8" xfId="0" applyNumberFormat="1" applyFont="1" applyFill="1" applyBorder="1" applyAlignment="1">
      <alignment horizontal="center"/>
    </xf>
    <xf numFmtId="3" fontId="6" fillId="0" borderId="9" xfId="0" applyNumberFormat="1" applyFont="1" applyFill="1" applyBorder="1" applyAlignment="1">
      <alignment horizontal="center"/>
    </xf>
    <xf numFmtId="3" fontId="6" fillId="0" borderId="10" xfId="0" applyNumberFormat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center"/>
    </xf>
    <xf numFmtId="3" fontId="6" fillId="0" borderId="12" xfId="0" applyNumberFormat="1" applyFont="1" applyFill="1" applyBorder="1" applyAlignment="1">
      <alignment horizontal="center"/>
    </xf>
    <xf numFmtId="3" fontId="6" fillId="0" borderId="13" xfId="0" applyNumberFormat="1" applyFont="1" applyFill="1" applyBorder="1" applyAlignment="1">
      <alignment horizontal="center"/>
    </xf>
    <xf numFmtId="3" fontId="6" fillId="0" borderId="14" xfId="0" applyNumberFormat="1" applyFont="1" applyFill="1" applyBorder="1" applyAlignment="1">
      <alignment horizontal="center"/>
    </xf>
    <xf numFmtId="3" fontId="6" fillId="0" borderId="15" xfId="0" applyNumberFormat="1" applyFont="1" applyFill="1" applyBorder="1" applyAlignment="1">
      <alignment horizontal="center"/>
    </xf>
    <xf numFmtId="166" fontId="6" fillId="0" borderId="7" xfId="1" applyFont="1" applyFill="1" applyBorder="1" applyAlignment="1">
      <alignment horizontal="center"/>
    </xf>
    <xf numFmtId="0" fontId="0" fillId="0" borderId="11" xfId="0" applyBorder="1"/>
    <xf numFmtId="166" fontId="0" fillId="0" borderId="11" xfId="1" applyFont="1" applyBorder="1"/>
    <xf numFmtId="166" fontId="0" fillId="0" borderId="19" xfId="1" applyFont="1" applyBorder="1"/>
    <xf numFmtId="0" fontId="7" fillId="3" borderId="1" xfId="0" applyFont="1" applyFill="1" applyBorder="1"/>
    <xf numFmtId="0" fontId="7" fillId="3" borderId="16" xfId="0" applyFont="1" applyFill="1" applyBorder="1"/>
    <xf numFmtId="0" fontId="0" fillId="0" borderId="21" xfId="0" applyBorder="1"/>
    <xf numFmtId="0" fontId="7" fillId="3" borderId="5" xfId="0" applyFont="1" applyFill="1" applyBorder="1"/>
    <xf numFmtId="0" fontId="2" fillId="0" borderId="2" xfId="0" applyFont="1" applyBorder="1"/>
    <xf numFmtId="0" fontId="2" fillId="0" borderId="5" xfId="0" applyFont="1" applyBorder="1"/>
    <xf numFmtId="0" fontId="0" fillId="7" borderId="5" xfId="0" applyFill="1" applyBorder="1"/>
    <xf numFmtId="166" fontId="6" fillId="0" borderId="23" xfId="1" applyFont="1" applyFill="1" applyBorder="1" applyAlignment="1">
      <alignment horizontal="center"/>
    </xf>
    <xf numFmtId="166" fontId="6" fillId="0" borderId="24" xfId="1" applyFont="1" applyFill="1" applyBorder="1" applyAlignment="1">
      <alignment horizontal="center"/>
    </xf>
    <xf numFmtId="166" fontId="6" fillId="0" borderId="25" xfId="1" applyFont="1" applyFill="1" applyBorder="1" applyAlignment="1">
      <alignment horizontal="center"/>
    </xf>
    <xf numFmtId="0" fontId="2" fillId="0" borderId="0" xfId="0" applyFont="1"/>
    <xf numFmtId="3" fontId="0" fillId="0" borderId="21" xfId="0" applyNumberFormat="1" applyBorder="1"/>
    <xf numFmtId="0" fontId="2" fillId="6" borderId="17" xfId="0" applyFont="1" applyFill="1" applyBorder="1"/>
    <xf numFmtId="0" fontId="0" fillId="6" borderId="1" xfId="0" applyFill="1" applyBorder="1"/>
    <xf numFmtId="0" fontId="0" fillId="6" borderId="22" xfId="0" applyFill="1" applyBorder="1"/>
    <xf numFmtId="0" fontId="0" fillId="6" borderId="5" xfId="0" applyFill="1" applyBorder="1"/>
    <xf numFmtId="0" fontId="2" fillId="7" borderId="2" xfId="0" applyFont="1" applyFill="1" applyBorder="1"/>
    <xf numFmtId="0" fontId="0" fillId="7" borderId="3" xfId="0" applyFill="1" applyBorder="1"/>
    <xf numFmtId="0" fontId="2" fillId="4" borderId="5" xfId="0" applyFont="1" applyFill="1" applyBorder="1"/>
    <xf numFmtId="0" fontId="2" fillId="9" borderId="1" xfId="0" applyFont="1" applyFill="1" applyBorder="1"/>
    <xf numFmtId="0" fontId="2" fillId="8" borderId="22" xfId="0" applyFont="1" applyFill="1" applyBorder="1"/>
    <xf numFmtId="0" fontId="2" fillId="8" borderId="1" xfId="0" applyFont="1" applyFill="1" applyBorder="1"/>
    <xf numFmtId="0" fontId="2" fillId="8" borderId="5" xfId="0" applyFont="1" applyFill="1" applyBorder="1"/>
    <xf numFmtId="166" fontId="0" fillId="8" borderId="11" xfId="1" applyFont="1" applyFill="1" applyBorder="1"/>
    <xf numFmtId="166" fontId="0" fillId="8" borderId="11" xfId="0" applyNumberFormat="1" applyFont="1" applyFill="1" applyBorder="1"/>
    <xf numFmtId="166" fontId="0" fillId="8" borderId="21" xfId="0" applyNumberFormat="1" applyFont="1" applyFill="1" applyBorder="1"/>
    <xf numFmtId="0" fontId="2" fillId="5" borderId="17" xfId="0" applyFont="1" applyFill="1" applyBorder="1"/>
    <xf numFmtId="0" fontId="2" fillId="5" borderId="11" xfId="0" applyFont="1" applyFill="1" applyBorder="1"/>
    <xf numFmtId="0" fontId="2" fillId="5" borderId="1" xfId="0" applyFont="1" applyFill="1" applyBorder="1"/>
    <xf numFmtId="0" fontId="2" fillId="8" borderId="3" xfId="0" applyFont="1" applyFill="1" applyBorder="1"/>
    <xf numFmtId="0" fontId="2" fillId="8" borderId="4" xfId="0" applyFont="1" applyFill="1" applyBorder="1"/>
    <xf numFmtId="166" fontId="0" fillId="8" borderId="21" xfId="1" applyFont="1" applyFill="1" applyBorder="1"/>
    <xf numFmtId="166" fontId="0" fillId="8" borderId="21" xfId="0" applyNumberFormat="1" applyFill="1" applyBorder="1"/>
    <xf numFmtId="0" fontId="2" fillId="5" borderId="2" xfId="0" applyFont="1" applyFill="1" applyBorder="1"/>
    <xf numFmtId="0" fontId="2" fillId="5" borderId="5" xfId="0" applyFont="1" applyFill="1" applyBorder="1"/>
    <xf numFmtId="0" fontId="2" fillId="5" borderId="21" xfId="0" applyFont="1" applyFill="1" applyBorder="1"/>
    <xf numFmtId="15" fontId="12" fillId="5" borderId="21" xfId="0" applyNumberFormat="1" applyFont="1" applyFill="1" applyBorder="1" applyAlignment="1">
      <alignment horizontal="left" vertical="center"/>
    </xf>
    <xf numFmtId="0" fontId="2" fillId="4" borderId="3" xfId="0" applyFont="1" applyFill="1" applyBorder="1"/>
    <xf numFmtId="0" fontId="0" fillId="4" borderId="21" xfId="0" applyFill="1" applyBorder="1"/>
    <xf numFmtId="0" fontId="0" fillId="4" borderId="11" xfId="0" applyFill="1" applyBorder="1"/>
    <xf numFmtId="0" fontId="2" fillId="9" borderId="11" xfId="0" applyFont="1" applyFill="1" applyBorder="1"/>
    <xf numFmtId="0" fontId="2" fillId="11" borderId="1" xfId="0" applyFont="1" applyFill="1" applyBorder="1"/>
    <xf numFmtId="0" fontId="2" fillId="11" borderId="22" xfId="0" applyFont="1" applyFill="1" applyBorder="1"/>
    <xf numFmtId="166" fontId="0" fillId="11" borderId="11" xfId="1" applyFont="1" applyFill="1" applyBorder="1"/>
    <xf numFmtId="166" fontId="0" fillId="11" borderId="11" xfId="0" applyNumberFormat="1" applyFill="1" applyBorder="1"/>
    <xf numFmtId="0" fontId="0" fillId="10" borderId="0" xfId="0" applyFill="1"/>
    <xf numFmtId="0" fontId="14" fillId="10" borderId="0" xfId="0" applyFont="1" applyFill="1"/>
    <xf numFmtId="0" fontId="15" fillId="10" borderId="0" xfId="0" applyFont="1" applyFill="1"/>
    <xf numFmtId="0" fontId="16" fillId="0" borderId="0" xfId="0" applyFont="1"/>
    <xf numFmtId="0" fontId="13" fillId="0" borderId="0" xfId="0" applyFont="1"/>
    <xf numFmtId="0" fontId="17" fillId="0" borderId="0" xfId="0" applyFont="1"/>
    <xf numFmtId="0" fontId="18" fillId="0" borderId="0" xfId="0" applyFont="1"/>
    <xf numFmtId="3" fontId="0" fillId="0" borderId="0" xfId="0" applyNumberFormat="1"/>
    <xf numFmtId="10" fontId="0" fillId="0" borderId="0" xfId="0" applyNumberFormat="1"/>
    <xf numFmtId="9" fontId="0" fillId="0" borderId="0" xfId="2" applyFont="1"/>
    <xf numFmtId="0" fontId="0" fillId="0" borderId="0" xfId="0" applyFont="1"/>
    <xf numFmtId="167" fontId="0" fillId="0" borderId="0" xfId="0" applyNumberFormat="1"/>
    <xf numFmtId="0" fontId="8" fillId="0" borderId="0" xfId="0" applyFont="1" applyBorder="1" applyAlignment="1">
      <alignment horizontal="left"/>
    </xf>
    <xf numFmtId="166" fontId="0" fillId="0" borderId="0" xfId="0" applyNumberFormat="1"/>
    <xf numFmtId="167" fontId="0" fillId="0" borderId="0" xfId="0" applyNumberFormat="1" applyFont="1"/>
    <xf numFmtId="167" fontId="9" fillId="13" borderId="26" xfId="3" applyNumberFormat="1" applyFont="1" applyFill="1" applyBorder="1"/>
    <xf numFmtId="0" fontId="8" fillId="0" borderId="0" xfId="0" applyFont="1"/>
    <xf numFmtId="167" fontId="0" fillId="13" borderId="26" xfId="0" applyNumberFormat="1" applyFill="1" applyBorder="1"/>
    <xf numFmtId="167" fontId="0" fillId="7" borderId="26" xfId="0" applyNumberFormat="1" applyFill="1" applyBorder="1"/>
    <xf numFmtId="164" fontId="0" fillId="13" borderId="26" xfId="0" applyNumberFormat="1" applyFill="1" applyBorder="1"/>
    <xf numFmtId="0" fontId="0" fillId="13" borderId="26" xfId="0" applyFill="1" applyBorder="1" applyAlignment="1">
      <alignment horizontal="right"/>
    </xf>
    <xf numFmtId="168" fontId="9" fillId="13" borderId="26" xfId="1" applyNumberFormat="1" applyFont="1" applyFill="1" applyBorder="1" applyAlignment="1">
      <alignment horizontal="right"/>
    </xf>
    <xf numFmtId="168" fontId="8" fillId="7" borderId="26" xfId="1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8" fillId="11" borderId="26" xfId="0" applyFont="1" applyFill="1" applyBorder="1"/>
    <xf numFmtId="0" fontId="8" fillId="16" borderId="26" xfId="0" applyFont="1" applyFill="1" applyBorder="1" applyAlignment="1">
      <alignment horizontal="right" wrapText="1"/>
    </xf>
    <xf numFmtId="167" fontId="8" fillId="16" borderId="26" xfId="3" applyNumberFormat="1" applyFont="1" applyFill="1" applyBorder="1" applyAlignment="1">
      <alignment horizontal="center" wrapText="1"/>
    </xf>
    <xf numFmtId="0" fontId="8" fillId="16" borderId="26" xfId="0" applyFont="1" applyFill="1" applyBorder="1"/>
    <xf numFmtId="0" fontId="0" fillId="7" borderId="26" xfId="0" applyFill="1" applyBorder="1" applyAlignment="1">
      <alignment horizontal="right"/>
    </xf>
    <xf numFmtId="167" fontId="24" fillId="9" borderId="19" xfId="0" applyNumberFormat="1" applyFont="1" applyFill="1" applyBorder="1" applyAlignment="1" applyProtection="1">
      <alignment horizontal="center" vertical="center" wrapText="1"/>
    </xf>
    <xf numFmtId="167" fontId="24" fillId="14" borderId="19" xfId="0" applyNumberFormat="1" applyFont="1" applyFill="1" applyBorder="1" applyAlignment="1" applyProtection="1">
      <alignment horizontal="center"/>
    </xf>
    <xf numFmtId="0" fontId="25" fillId="0" borderId="0" xfId="0" applyFont="1"/>
    <xf numFmtId="0" fontId="8" fillId="16" borderId="27" xfId="0" applyFont="1" applyFill="1" applyBorder="1" applyAlignment="1">
      <alignment horizontal="right" wrapText="1"/>
    </xf>
    <xf numFmtId="167" fontId="8" fillId="16" borderId="27" xfId="3" applyNumberFormat="1" applyFont="1" applyFill="1" applyBorder="1" applyAlignment="1">
      <alignment horizontal="center" wrapText="1"/>
    </xf>
    <xf numFmtId="0" fontId="8" fillId="16" borderId="27" xfId="0" applyFont="1" applyFill="1" applyBorder="1"/>
    <xf numFmtId="3" fontId="0" fillId="13" borderId="26" xfId="0" applyNumberFormat="1" applyFill="1" applyBorder="1"/>
    <xf numFmtId="0" fontId="8" fillId="16" borderId="26" xfId="0" applyFont="1" applyFill="1" applyBorder="1" applyAlignment="1">
      <alignment horizontal="left"/>
    </xf>
    <xf numFmtId="0" fontId="0" fillId="16" borderId="26" xfId="0" applyFill="1" applyBorder="1"/>
    <xf numFmtId="0" fontId="8" fillId="11" borderId="26" xfId="0" applyFont="1" applyFill="1" applyBorder="1" applyAlignment="1">
      <alignment horizontal="left"/>
    </xf>
    <xf numFmtId="1" fontId="21" fillId="7" borderId="0" xfId="0" applyNumberFormat="1" applyFont="1" applyFill="1"/>
    <xf numFmtId="167" fontId="0" fillId="16" borderId="26" xfId="0" applyNumberFormat="1" applyFill="1" applyBorder="1"/>
    <xf numFmtId="167" fontId="9" fillId="16" borderId="26" xfId="3" applyNumberFormat="1" applyFont="1" applyFill="1" applyBorder="1"/>
    <xf numFmtId="167" fontId="0" fillId="16" borderId="0" xfId="0" applyNumberFormat="1" applyFill="1"/>
    <xf numFmtId="0" fontId="0" fillId="16" borderId="26" xfId="0" applyFill="1" applyBorder="1" applyAlignment="1">
      <alignment horizontal="right"/>
    </xf>
    <xf numFmtId="168" fontId="9" fillId="16" borderId="26" xfId="1" applyNumberFormat="1" applyFont="1" applyFill="1" applyBorder="1" applyAlignment="1">
      <alignment horizontal="right"/>
    </xf>
    <xf numFmtId="168" fontId="8" fillId="16" borderId="26" xfId="1" applyNumberFormat="1" applyFont="1" applyFill="1" applyBorder="1" applyAlignment="1">
      <alignment horizontal="right"/>
    </xf>
    <xf numFmtId="167" fontId="0" fillId="13" borderId="0" xfId="0" applyNumberFormat="1" applyFill="1" applyBorder="1" applyAlignment="1">
      <alignment horizontal="right"/>
    </xf>
    <xf numFmtId="167" fontId="23" fillId="14" borderId="28" xfId="0" applyNumberFormat="1" applyFont="1" applyFill="1" applyBorder="1" applyAlignment="1" applyProtection="1">
      <alignment horizontal="center"/>
    </xf>
    <xf numFmtId="0" fontId="22" fillId="0" borderId="0" xfId="0" applyFont="1"/>
    <xf numFmtId="0" fontId="0" fillId="15" borderId="0" xfId="0" applyFill="1"/>
    <xf numFmtId="0" fontId="0" fillId="13" borderId="26" xfId="0" quotePrefix="1" applyFill="1" applyBorder="1"/>
    <xf numFmtId="0" fontId="0" fillId="13" borderId="26" xfId="0" applyFill="1" applyBorder="1"/>
    <xf numFmtId="0" fontId="0" fillId="17" borderId="26" xfId="0" applyFill="1" applyBorder="1"/>
    <xf numFmtId="0" fontId="2" fillId="17" borderId="26" xfId="0" applyFont="1" applyFill="1" applyBorder="1"/>
    <xf numFmtId="0" fontId="0" fillId="13" borderId="26" xfId="0" applyFill="1" applyBorder="1" applyAlignment="1">
      <alignment horizontal="left"/>
    </xf>
    <xf numFmtId="167" fontId="24" fillId="15" borderId="19" xfId="0" applyNumberFormat="1" applyFont="1" applyFill="1" applyBorder="1" applyAlignment="1" applyProtection="1">
      <alignment horizontal="center" vertical="center" wrapText="1"/>
    </xf>
    <xf numFmtId="1" fontId="0" fillId="13" borderId="11" xfId="0" applyNumberFormat="1" applyFont="1" applyFill="1" applyBorder="1"/>
    <xf numFmtId="0" fontId="0" fillId="15" borderId="0" xfId="0" applyFont="1" applyFill="1"/>
    <xf numFmtId="0" fontId="21" fillId="13" borderId="0" xfId="0" applyFont="1" applyFill="1"/>
    <xf numFmtId="1" fontId="21" fillId="13" borderId="0" xfId="0" applyNumberFormat="1" applyFont="1" applyFill="1"/>
    <xf numFmtId="167" fontId="21" fillId="13" borderId="0" xfId="0" applyNumberFormat="1" applyFont="1" applyFill="1"/>
    <xf numFmtId="0" fontId="21" fillId="13" borderId="26" xfId="0" applyFont="1" applyFill="1" applyBorder="1" applyAlignment="1">
      <alignment horizontal="left"/>
    </xf>
    <xf numFmtId="0" fontId="21" fillId="13" borderId="26" xfId="0" applyFont="1" applyFill="1" applyBorder="1"/>
    <xf numFmtId="167" fontId="0" fillId="15" borderId="26" xfId="0" applyNumberFormat="1" applyFill="1" applyBorder="1"/>
    <xf numFmtId="0" fontId="0" fillId="15" borderId="26" xfId="0" applyFont="1" applyFill="1" applyBorder="1"/>
    <xf numFmtId="167" fontId="0" fillId="15" borderId="0" xfId="0" applyNumberFormat="1" applyFill="1"/>
    <xf numFmtId="167" fontId="23" fillId="15" borderId="28" xfId="0" applyNumberFormat="1" applyFont="1" applyFill="1" applyBorder="1" applyAlignment="1" applyProtection="1">
      <alignment horizontal="center"/>
    </xf>
    <xf numFmtId="167" fontId="23" fillId="12" borderId="28" xfId="0" applyNumberFormat="1" applyFont="1" applyFill="1" applyBorder="1" applyAlignment="1" applyProtection="1">
      <alignment horizontal="center"/>
    </xf>
    <xf numFmtId="167" fontId="23" fillId="9" borderId="28" xfId="0" applyNumberFormat="1" applyFont="1" applyFill="1" applyBorder="1" applyAlignment="1" applyProtection="1">
      <alignment horizontal="center"/>
    </xf>
    <xf numFmtId="167" fontId="25" fillId="13" borderId="26" xfId="0" applyNumberFormat="1" applyFont="1" applyFill="1" applyBorder="1"/>
    <xf numFmtId="0" fontId="2" fillId="0" borderId="26" xfId="0" applyFont="1" applyFill="1" applyBorder="1"/>
    <xf numFmtId="167" fontId="23" fillId="0" borderId="0" xfId="0" applyNumberFormat="1" applyFont="1" applyFill="1" applyBorder="1" applyAlignment="1" applyProtection="1">
      <alignment horizontal="center"/>
    </xf>
    <xf numFmtId="167" fontId="28" fillId="18" borderId="26" xfId="0" applyNumberFormat="1" applyFont="1" applyFill="1" applyBorder="1" applyAlignment="1" applyProtection="1">
      <alignment horizontal="center"/>
    </xf>
    <xf numFmtId="167" fontId="0" fillId="18" borderId="26" xfId="0" applyNumberFormat="1" applyFont="1" applyFill="1" applyBorder="1"/>
    <xf numFmtId="167" fontId="25" fillId="18" borderId="26" xfId="0" applyNumberFormat="1" applyFont="1" applyFill="1" applyBorder="1"/>
    <xf numFmtId="0" fontId="0" fillId="0" borderId="26" xfId="0" applyFont="1" applyFill="1" applyBorder="1"/>
    <xf numFmtId="0" fontId="8" fillId="19" borderId="26" xfId="0" applyFont="1" applyFill="1" applyBorder="1" applyAlignment="1">
      <alignment horizontal="left"/>
    </xf>
    <xf numFmtId="0" fontId="8" fillId="15" borderId="26" xfId="0" applyFont="1" applyFill="1" applyBorder="1" applyAlignment="1">
      <alignment horizontal="left"/>
    </xf>
    <xf numFmtId="0" fontId="8" fillId="15" borderId="26" xfId="0" applyFont="1" applyFill="1" applyBorder="1"/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32" xfId="0" applyBorder="1" applyAlignment="1">
      <alignment horizontal="center"/>
    </xf>
    <xf numFmtId="0" fontId="30" fillId="0" borderId="0" xfId="0" applyFont="1"/>
    <xf numFmtId="0" fontId="0" fillId="0" borderId="0" xfId="0" applyBorder="1"/>
    <xf numFmtId="0" fontId="0" fillId="0" borderId="0" xfId="0" applyFont="1" applyBorder="1"/>
    <xf numFmtId="167" fontId="23" fillId="15" borderId="19" xfId="0" applyNumberFormat="1" applyFont="1" applyFill="1" applyBorder="1" applyAlignment="1" applyProtection="1">
      <alignment horizontal="center"/>
    </xf>
    <xf numFmtId="0" fontId="27" fillId="0" borderId="33" xfId="0" applyFont="1" applyBorder="1" applyAlignment="1">
      <alignment horizontal="left"/>
    </xf>
    <xf numFmtId="0" fontId="27" fillId="0" borderId="34" xfId="0" applyFont="1" applyBorder="1" applyAlignment="1">
      <alignment horizontal="left"/>
    </xf>
    <xf numFmtId="167" fontId="27" fillId="18" borderId="26" xfId="0" applyNumberFormat="1" applyFont="1" applyFill="1" applyBorder="1" applyAlignment="1"/>
    <xf numFmtId="0" fontId="0" fillId="0" borderId="0" xfId="0" applyFill="1"/>
    <xf numFmtId="0" fontId="27" fillId="0" borderId="29" xfId="0" applyFont="1" applyBorder="1" applyAlignment="1">
      <alignment horizontal="left"/>
    </xf>
    <xf numFmtId="0" fontId="27" fillId="0" borderId="30" xfId="0" applyFont="1" applyBorder="1" applyAlignment="1">
      <alignment horizontal="left"/>
    </xf>
    <xf numFmtId="0" fontId="2" fillId="0" borderId="0" xfId="0" applyFont="1" applyFill="1" applyBorder="1"/>
    <xf numFmtId="0" fontId="0" fillId="0" borderId="35" xfId="0" applyFont="1" applyFill="1" applyBorder="1"/>
    <xf numFmtId="0" fontId="0" fillId="0" borderId="36" xfId="0" applyFont="1" applyFill="1" applyBorder="1"/>
    <xf numFmtId="0" fontId="2" fillId="0" borderId="0" xfId="0" applyFont="1" applyFill="1" applyBorder="1" applyAlignment="1">
      <alignment horizontal="center"/>
    </xf>
    <xf numFmtId="0" fontId="31" fillId="0" borderId="0" xfId="0" applyFont="1" applyBorder="1"/>
    <xf numFmtId="167" fontId="0" fillId="0" borderId="0" xfId="0" applyNumberFormat="1" applyBorder="1"/>
    <xf numFmtId="167" fontId="0" fillId="0" borderId="0" xfId="0" applyNumberFormat="1" applyFont="1" applyBorder="1"/>
    <xf numFmtId="0" fontId="29" fillId="11" borderId="0" xfId="0" applyFont="1" applyFill="1" applyBorder="1" applyAlignment="1">
      <alignment horizontal="center"/>
    </xf>
    <xf numFmtId="0" fontId="29" fillId="0" borderId="0" xfId="0" applyFont="1"/>
    <xf numFmtId="0" fontId="0" fillId="0" borderId="0" xfId="0" applyBorder="1" applyAlignment="1">
      <alignment horizontal="center"/>
    </xf>
    <xf numFmtId="0" fontId="27" fillId="0" borderId="31" xfId="0" applyFont="1" applyBorder="1" applyAlignment="1">
      <alignment horizontal="left"/>
    </xf>
    <xf numFmtId="0" fontId="31" fillId="0" borderId="0" xfId="0" applyFont="1" applyFill="1" applyBorder="1"/>
    <xf numFmtId="167" fontId="0" fillId="0" borderId="0" xfId="0" applyNumberFormat="1" applyFill="1" applyBorder="1"/>
    <xf numFmtId="1" fontId="0" fillId="0" borderId="0" xfId="0" applyNumberFormat="1" applyFont="1" applyFill="1" applyBorder="1"/>
    <xf numFmtId="0" fontId="32" fillId="0" borderId="33" xfId="0" applyFont="1" applyBorder="1" applyAlignment="1">
      <alignment horizontal="left"/>
    </xf>
    <xf numFmtId="0" fontId="32" fillId="0" borderId="34" xfId="0" applyFont="1" applyBorder="1" applyAlignment="1">
      <alignment horizontal="left"/>
    </xf>
    <xf numFmtId="167" fontId="33" fillId="18" borderId="26" xfId="0" applyNumberFormat="1" applyFont="1" applyFill="1" applyBorder="1" applyAlignment="1" applyProtection="1">
      <alignment horizontal="center"/>
    </xf>
    <xf numFmtId="0" fontId="32" fillId="0" borderId="29" xfId="0" applyFont="1" applyBorder="1" applyAlignment="1">
      <alignment horizontal="left"/>
    </xf>
    <xf numFmtId="0" fontId="32" fillId="0" borderId="31" xfId="0" applyFont="1" applyBorder="1" applyAlignment="1">
      <alignment horizontal="left"/>
    </xf>
    <xf numFmtId="1" fontId="0" fillId="18" borderId="11" xfId="0" applyNumberFormat="1" applyFont="1" applyFill="1" applyBorder="1"/>
    <xf numFmtId="0" fontId="0" fillId="0" borderId="38" xfId="0" applyBorder="1" applyAlignment="1">
      <alignment horizontal="center"/>
    </xf>
    <xf numFmtId="0" fontId="8" fillId="19" borderId="26" xfId="0" applyFont="1" applyFill="1" applyBorder="1"/>
    <xf numFmtId="0" fontId="35" fillId="0" borderId="0" xfId="0" applyFont="1"/>
    <xf numFmtId="0" fontId="22" fillId="15" borderId="0" xfId="0" applyFont="1" applyFill="1" applyAlignment="1">
      <alignment horizontal="center"/>
    </xf>
    <xf numFmtId="0" fontId="21" fillId="13" borderId="0" xfId="0" applyFont="1" applyFill="1" applyAlignment="1">
      <alignment horizontal="left"/>
    </xf>
    <xf numFmtId="164" fontId="26" fillId="13" borderId="29" xfId="0" applyNumberFormat="1" applyFont="1" applyFill="1" applyBorder="1" applyAlignment="1">
      <alignment horizontal="left"/>
    </xf>
    <xf numFmtId="164" fontId="26" fillId="13" borderId="30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15" borderId="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167" fontId="24" fillId="12" borderId="19" xfId="0" applyNumberFormat="1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left" wrapText="1"/>
    </xf>
    <xf numFmtId="0" fontId="2" fillId="0" borderId="0" xfId="0" applyFont="1" applyFill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31" xfId="0" applyFont="1" applyBorder="1" applyAlignment="1">
      <alignment horizontal="center"/>
    </xf>
    <xf numFmtId="0" fontId="27" fillId="0" borderId="30" xfId="0" applyFont="1" applyBorder="1" applyAlignment="1">
      <alignment horizontal="center"/>
    </xf>
    <xf numFmtId="0" fontId="34" fillId="20" borderId="0" xfId="0" applyFont="1" applyFill="1" applyAlignment="1">
      <alignment horizontal="center"/>
    </xf>
    <xf numFmtId="0" fontId="0" fillId="20" borderId="0" xfId="0" applyFill="1" applyAlignment="1">
      <alignment horizontal="center"/>
    </xf>
    <xf numFmtId="0" fontId="0" fillId="0" borderId="37" xfId="0" applyBorder="1" applyAlignment="1">
      <alignment horizontal="center"/>
    </xf>
    <xf numFmtId="0" fontId="0" fillId="0" borderId="22" xfId="0" applyBorder="1" applyAlignment="1">
      <alignment horizontal="center"/>
    </xf>
    <xf numFmtId="0" fontId="29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horizontal="center" vertical="center" wrapText="1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1" defaultTableStyle="TableStyleMedium2" defaultPivotStyle="PivotStyleLight16">
    <tableStyle name="Table Style 1" pivot="0" count="0" xr9:uid="{00000000-0011-0000-FFFF-FFFF00000000}"/>
  </tableStyles>
  <colors>
    <mruColors>
      <color rgb="FF00FFCC"/>
      <color rgb="FFFFFF66"/>
      <color rgb="FF0464BC"/>
      <color rgb="FFE2570A"/>
      <color rgb="FF2F329D"/>
      <color rgb="FF832E9E"/>
      <color rgb="FF00FF99"/>
      <color rgb="FF4FD196"/>
      <color rgb="FFCCFFFF"/>
      <color rgb="FFEB15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>
                <a:latin typeface="+mj-lt"/>
              </a:defRPr>
            </a:pPr>
            <a:r>
              <a:rPr lang="en-ZA">
                <a:latin typeface="+mj-lt"/>
              </a:rPr>
              <a:t>Costing</a:t>
            </a:r>
            <a:r>
              <a:rPr lang="en-ZA" baseline="0">
                <a:latin typeface="+mj-lt"/>
              </a:rPr>
              <a:t> Scenarios</a:t>
            </a:r>
            <a:endParaRPr lang="en-ZA">
              <a:latin typeface="+mj-lt"/>
            </a:endParaRP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Information Technology</c:v>
          </c:tx>
          <c:spPr>
            <a:solidFill>
              <a:schemeClr val="accent6">
                <a:lumMod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('Costing model'!$B$2,'Costing model'!$F$2,'Costing model'!$G$2)</c:f>
              <c:strCache>
                <c:ptCount val="3"/>
                <c:pt idx="0">
                  <c:v>Pragmatic Scenario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('Costing model'!$B$8,'Costing model'!$F$8,'Costing model'!$G$8)</c:f>
              <c:numCache>
                <c:formatCode>"R"\ #\ ##0</c:formatCode>
                <c:ptCount val="3"/>
                <c:pt idx="0">
                  <c:v>258057555</c:v>
                </c:pt>
                <c:pt idx="1">
                  <c:v>267213715</c:v>
                </c:pt>
                <c:pt idx="2">
                  <c:v>267213715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7F-44DA-A74C-095AC2989734}"/>
            </c:ext>
          </c:extLst>
        </c:ser>
        <c:ser>
          <c:idx val="1"/>
          <c:order val="1"/>
          <c:tx>
            <c:v>Training and staff development</c:v>
          </c:tx>
          <c:spPr>
            <a:solidFill>
              <a:srgbClr val="00FF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('Costing model'!$B$2,'Costing model'!$F$2,'Costing model'!$G$2)</c:f>
              <c:strCache>
                <c:ptCount val="3"/>
                <c:pt idx="0">
                  <c:v>Pragmatic Scenario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('Costing model'!$B$9,'Costing model'!$F$9,'Costing model'!$G$9)</c:f>
              <c:numCache>
                <c:formatCode>"R"\ #\ ##0</c:formatCode>
                <c:ptCount val="3"/>
                <c:pt idx="0">
                  <c:v>14955000</c:v>
                </c:pt>
                <c:pt idx="1">
                  <c:v>18641250</c:v>
                </c:pt>
                <c:pt idx="2">
                  <c:v>24785000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7F-44DA-A74C-095AC29897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0656768"/>
        <c:axId val="90658304"/>
      </c:barChart>
      <c:catAx>
        <c:axId val="90656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>
                <a:latin typeface="+mj-lt"/>
              </a:defRPr>
            </a:pPr>
            <a:endParaRPr lang="en-US"/>
          </a:p>
        </c:txPr>
        <c:crossAx val="90658304"/>
        <c:crosses val="autoZero"/>
        <c:auto val="1"/>
        <c:lblAlgn val="ctr"/>
        <c:lblOffset val="100"/>
        <c:noMultiLvlLbl val="0"/>
      </c:catAx>
      <c:valAx>
        <c:axId val="90658304"/>
        <c:scaling>
          <c:orientation val="minMax"/>
        </c:scaling>
        <c:delete val="1"/>
        <c:axPos val="l"/>
        <c:numFmt formatCode="&quot;R&quot;\ #\ ##0" sourceLinked="1"/>
        <c:majorTickMark val="out"/>
        <c:minorTickMark val="none"/>
        <c:tickLblPos val="nextTo"/>
        <c:crossAx val="90656768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050">
              <a:latin typeface="+mj-lt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1466849</xdr:colOff>
      <xdr:row>14</xdr:row>
      <xdr:rowOff>57150</xdr:rowOff>
    </xdr:from>
    <xdr:to>
      <xdr:col>6</xdr:col>
      <xdr:colOff>981075</xdr:colOff>
      <xdr:row>32</xdr:row>
      <xdr:rowOff>23812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me/Downloads/Saving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alculations"/>
      <sheetName val="Sheet1"/>
      <sheetName val="Sheet3"/>
      <sheetName val="Training input cost"/>
      <sheetName val="IT input cost"/>
      <sheetName val="Input sheet"/>
      <sheetName val="20% Reduction of trainees"/>
      <sheetName val="20% Reduction of days"/>
      <sheetName val="8% Reduction of computer cost"/>
      <sheetName val="Savings shee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C8">
            <v>15000</v>
          </cell>
        </row>
        <row r="9">
          <cell r="C9">
            <v>15000</v>
          </cell>
        </row>
        <row r="10">
          <cell r="C10">
            <v>1200</v>
          </cell>
        </row>
        <row r="11">
          <cell r="C11">
            <v>1200</v>
          </cell>
        </row>
        <row r="27">
          <cell r="C27">
            <v>15000</v>
          </cell>
        </row>
        <row r="28">
          <cell r="C28">
            <v>15000</v>
          </cell>
        </row>
        <row r="29">
          <cell r="C29">
            <v>1200</v>
          </cell>
        </row>
        <row r="30">
          <cell r="C30">
            <v>1200</v>
          </cell>
        </row>
        <row r="41">
          <cell r="C41" t="str">
            <v>Cost per unit</v>
          </cell>
        </row>
        <row r="46">
          <cell r="C46">
            <v>15000</v>
          </cell>
        </row>
        <row r="47">
          <cell r="C47">
            <v>15000</v>
          </cell>
        </row>
        <row r="48">
          <cell r="C48">
            <v>1200</v>
          </cell>
        </row>
        <row r="49">
          <cell r="C49">
            <v>1200</v>
          </cell>
        </row>
      </sheetData>
      <sheetData sheetId="5"/>
      <sheetData sheetId="6" refreshError="1"/>
      <sheetData sheetId="7">
        <row r="27">
          <cell r="C27">
            <v>15000</v>
          </cell>
        </row>
        <row r="28">
          <cell r="C28">
            <v>15000</v>
          </cell>
        </row>
        <row r="29">
          <cell r="C29">
            <v>1200</v>
          </cell>
        </row>
        <row r="30">
          <cell r="C30">
            <v>1200</v>
          </cell>
        </row>
        <row r="46">
          <cell r="C46">
            <v>15000</v>
          </cell>
        </row>
        <row r="47">
          <cell r="C47">
            <v>15000</v>
          </cell>
        </row>
        <row r="48">
          <cell r="C48">
            <v>1200</v>
          </cell>
        </row>
        <row r="49">
          <cell r="C49">
            <v>1200</v>
          </cell>
        </row>
      </sheetData>
      <sheetData sheetId="8">
        <row r="27">
          <cell r="C27">
            <v>15000</v>
          </cell>
        </row>
        <row r="28">
          <cell r="C28">
            <v>15000</v>
          </cell>
        </row>
        <row r="29">
          <cell r="C29">
            <v>1200</v>
          </cell>
        </row>
        <row r="30">
          <cell r="C30">
            <v>1200</v>
          </cell>
        </row>
        <row r="46">
          <cell r="C46">
            <v>15000</v>
          </cell>
        </row>
        <row r="47">
          <cell r="C47">
            <v>15000</v>
          </cell>
        </row>
        <row r="48">
          <cell r="C48">
            <v>1200</v>
          </cell>
        </row>
        <row r="49">
          <cell r="C49">
            <v>1200</v>
          </cell>
        </row>
      </sheetData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B15BD"/>
  </sheetPr>
  <dimension ref="A1:D6"/>
  <sheetViews>
    <sheetView workbookViewId="0">
      <selection activeCell="D13" sqref="D13"/>
    </sheetView>
  </sheetViews>
  <sheetFormatPr defaultRowHeight="15" x14ac:dyDescent="0.25"/>
  <cols>
    <col min="1" max="1" width="39.42578125" style="70" customWidth="1"/>
    <col min="2" max="2" width="25.5703125" style="70" customWidth="1"/>
    <col min="3" max="3" width="21.42578125" style="70" customWidth="1"/>
    <col min="4" max="4" width="15.7109375" style="70" customWidth="1"/>
  </cols>
  <sheetData>
    <row r="1" spans="1:4" ht="23.45" customHeight="1" x14ac:dyDescent="0.3">
      <c r="A1" s="175" t="s">
        <v>90</v>
      </c>
      <c r="B1" s="175"/>
      <c r="C1" s="175"/>
      <c r="D1" s="117"/>
    </row>
    <row r="2" spans="1:4" ht="14.45" x14ac:dyDescent="0.3">
      <c r="A2" s="118" t="s">
        <v>92</v>
      </c>
      <c r="B2" s="117"/>
      <c r="C2" s="117"/>
      <c r="D2" s="119">
        <v>12</v>
      </c>
    </row>
    <row r="3" spans="1:4" ht="14.45" x14ac:dyDescent="0.3">
      <c r="A3" s="118" t="s">
        <v>48</v>
      </c>
      <c r="B3" s="125"/>
      <c r="C3" s="117"/>
      <c r="D3" s="120">
        <v>48597000</v>
      </c>
    </row>
    <row r="4" spans="1:4" ht="14.45" x14ac:dyDescent="0.3">
      <c r="A4" s="118" t="s">
        <v>49</v>
      </c>
      <c r="B4" s="176" t="s">
        <v>88</v>
      </c>
      <c r="C4" s="176"/>
      <c r="D4" s="99">
        <f>367*5</f>
        <v>1835</v>
      </c>
    </row>
    <row r="5" spans="1:4" ht="14.45" x14ac:dyDescent="0.3">
      <c r="A5" s="121" t="s">
        <v>54</v>
      </c>
      <c r="B5" s="177" t="s">
        <v>89</v>
      </c>
      <c r="C5" s="178"/>
      <c r="D5" s="78">
        <f>D2*350</f>
        <v>4200</v>
      </c>
    </row>
    <row r="6" spans="1:4" ht="14.45" x14ac:dyDescent="0.3">
      <c r="A6" s="122" t="s">
        <v>48</v>
      </c>
      <c r="B6" s="123"/>
      <c r="C6" s="124"/>
      <c r="D6" s="77">
        <v>48597000</v>
      </c>
    </row>
  </sheetData>
  <mergeCells count="3">
    <mergeCell ref="A1:C1"/>
    <mergeCell ref="B4:C4"/>
    <mergeCell ref="B5:C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-0.249977111117893"/>
  </sheetPr>
  <dimension ref="A1:F54"/>
  <sheetViews>
    <sheetView topLeftCell="A13" workbookViewId="0">
      <selection activeCell="A18" sqref="A18:E18"/>
    </sheetView>
  </sheetViews>
  <sheetFormatPr defaultRowHeight="15" x14ac:dyDescent="0.25"/>
  <cols>
    <col min="1" max="1" width="57.42578125" customWidth="1"/>
    <col min="2" max="2" width="15.85546875" style="83" customWidth="1"/>
    <col min="3" max="3" width="19.5703125" style="83" customWidth="1"/>
    <col min="4" max="4" width="15.85546875" style="71" customWidth="1"/>
    <col min="5" max="5" width="17.140625" customWidth="1"/>
  </cols>
  <sheetData>
    <row r="1" spans="1:6" ht="20.25" x14ac:dyDescent="0.3">
      <c r="A1" s="195" t="s">
        <v>97</v>
      </c>
      <c r="B1" s="195"/>
      <c r="C1" s="195"/>
      <c r="D1" s="195"/>
      <c r="E1" s="195"/>
      <c r="F1" s="195"/>
    </row>
    <row r="3" spans="1:6" x14ac:dyDescent="0.25">
      <c r="A3" s="72"/>
      <c r="B3" s="85" t="s">
        <v>28</v>
      </c>
      <c r="C3" s="86" t="s">
        <v>52</v>
      </c>
      <c r="D3" s="86" t="s">
        <v>51</v>
      </c>
      <c r="E3" s="87" t="s">
        <v>53</v>
      </c>
    </row>
    <row r="4" spans="1:6" x14ac:dyDescent="0.25">
      <c r="A4" s="96" t="s">
        <v>33</v>
      </c>
      <c r="B4" s="80">
        <v>12</v>
      </c>
      <c r="C4" s="103"/>
      <c r="D4" s="100"/>
      <c r="E4" s="97"/>
    </row>
    <row r="5" spans="1:6" x14ac:dyDescent="0.25">
      <c r="A5" s="96" t="s">
        <v>30</v>
      </c>
      <c r="B5" s="81">
        <v>367</v>
      </c>
      <c r="C5" s="104"/>
      <c r="D5" s="101"/>
      <c r="E5" s="97"/>
    </row>
    <row r="6" spans="1:6" x14ac:dyDescent="0.25">
      <c r="A6" s="96" t="s">
        <v>29</v>
      </c>
      <c r="B6" s="81">
        <v>5</v>
      </c>
      <c r="C6" s="104"/>
      <c r="D6" s="101"/>
      <c r="E6" s="97"/>
    </row>
    <row r="7" spans="1:6" x14ac:dyDescent="0.25">
      <c r="A7" s="96" t="s">
        <v>36</v>
      </c>
      <c r="B7" s="82">
        <f>B6*B5</f>
        <v>1835</v>
      </c>
      <c r="C7" s="105"/>
      <c r="D7" s="101"/>
      <c r="E7" s="97"/>
    </row>
    <row r="8" spans="1:6" x14ac:dyDescent="0.25">
      <c r="A8" s="96" t="s">
        <v>31</v>
      </c>
      <c r="B8" s="80">
        <v>6</v>
      </c>
      <c r="C8" s="75">
        <v>15000</v>
      </c>
      <c r="D8" s="100"/>
      <c r="E8" s="100"/>
    </row>
    <row r="9" spans="1:6" x14ac:dyDescent="0.25">
      <c r="A9" s="96" t="s">
        <v>43</v>
      </c>
      <c r="B9" s="80">
        <v>6</v>
      </c>
      <c r="C9" s="75">
        <v>15000</v>
      </c>
      <c r="D9" s="100"/>
      <c r="E9" s="78">
        <f>C9*B9</f>
        <v>90000</v>
      </c>
    </row>
    <row r="10" spans="1:6" x14ac:dyDescent="0.25">
      <c r="A10" s="96" t="s">
        <v>32</v>
      </c>
      <c r="B10" s="80">
        <v>5</v>
      </c>
      <c r="C10" s="77">
        <v>1200</v>
      </c>
      <c r="D10" s="100"/>
      <c r="E10" s="97"/>
    </row>
    <row r="11" spans="1:6" x14ac:dyDescent="0.25">
      <c r="A11" s="96" t="s">
        <v>40</v>
      </c>
      <c r="B11" s="88">
        <f>B10*B9</f>
        <v>30</v>
      </c>
      <c r="C11" s="106">
        <v>1200</v>
      </c>
      <c r="D11" s="102"/>
      <c r="E11" s="78">
        <f>C10*B10*B9*B4</f>
        <v>432000</v>
      </c>
    </row>
    <row r="12" spans="1:6" x14ac:dyDescent="0.25">
      <c r="A12" s="96" t="s">
        <v>42</v>
      </c>
      <c r="B12" s="103"/>
      <c r="C12" s="103"/>
      <c r="D12" s="79">
        <v>350</v>
      </c>
      <c r="E12" s="78">
        <f>D12*B4*B7</f>
        <v>7707000</v>
      </c>
    </row>
    <row r="13" spans="1:6" x14ac:dyDescent="0.25">
      <c r="A13" s="96" t="s">
        <v>35</v>
      </c>
      <c r="B13" s="103"/>
      <c r="C13" s="103"/>
      <c r="D13" s="100"/>
      <c r="E13" s="77">
        <v>40000</v>
      </c>
    </row>
    <row r="14" spans="1:6" x14ac:dyDescent="0.25">
      <c r="A14" s="96" t="s">
        <v>38</v>
      </c>
      <c r="B14" s="103"/>
      <c r="C14" s="103"/>
      <c r="D14" s="77">
        <v>300</v>
      </c>
      <c r="E14" s="78">
        <f>D14*B7*B4</f>
        <v>6606000</v>
      </c>
    </row>
    <row r="15" spans="1:6" x14ac:dyDescent="0.25">
      <c r="A15" s="96" t="s">
        <v>39</v>
      </c>
      <c r="B15" s="103"/>
      <c r="C15" s="103"/>
      <c r="D15" s="100"/>
      <c r="E15" s="77">
        <v>80000</v>
      </c>
    </row>
    <row r="16" spans="1:6" x14ac:dyDescent="0.25">
      <c r="A16" s="98" t="s">
        <v>37</v>
      </c>
      <c r="B16" s="103"/>
      <c r="C16" s="103"/>
      <c r="D16" s="100"/>
      <c r="E16" s="78">
        <f>SUM(E5:E15)</f>
        <v>14955000</v>
      </c>
    </row>
    <row r="18" spans="1:6" ht="30.75" customHeight="1" x14ac:dyDescent="0.45">
      <c r="A18" s="203" t="s">
        <v>112</v>
      </c>
      <c r="B18" s="204"/>
      <c r="C18" s="204"/>
      <c r="D18" s="204"/>
      <c r="E18" s="204"/>
    </row>
    <row r="19" spans="1:6" x14ac:dyDescent="0.25">
      <c r="A19" s="76"/>
    </row>
    <row r="20" spans="1:6" ht="20.25" x14ac:dyDescent="0.3">
      <c r="A20" s="195" t="s">
        <v>83</v>
      </c>
      <c r="B20" s="195"/>
      <c r="C20" s="195"/>
      <c r="D20" s="195"/>
      <c r="E20" s="195"/>
      <c r="F20" s="195"/>
    </row>
    <row r="22" spans="1:6" x14ac:dyDescent="0.25">
      <c r="A22" s="72"/>
      <c r="B22" s="85" t="s">
        <v>28</v>
      </c>
      <c r="C22" s="86" t="s">
        <v>52</v>
      </c>
      <c r="D22" s="86" t="s">
        <v>51</v>
      </c>
      <c r="E22" s="87" t="s">
        <v>53</v>
      </c>
    </row>
    <row r="23" spans="1:6" x14ac:dyDescent="0.25">
      <c r="A23" s="137" t="s">
        <v>33</v>
      </c>
      <c r="B23" s="80">
        <v>12</v>
      </c>
      <c r="C23" s="103"/>
      <c r="D23" s="100"/>
      <c r="E23" s="97"/>
    </row>
    <row r="24" spans="1:6" x14ac:dyDescent="0.25">
      <c r="A24" s="96" t="s">
        <v>30</v>
      </c>
      <c r="B24" s="81">
        <v>367</v>
      </c>
      <c r="C24" s="104"/>
      <c r="D24" s="101"/>
      <c r="E24" s="97"/>
    </row>
    <row r="25" spans="1:6" x14ac:dyDescent="0.25">
      <c r="A25" s="96" t="s">
        <v>29</v>
      </c>
      <c r="B25" s="81">
        <v>5</v>
      </c>
      <c r="C25" s="104"/>
      <c r="D25" s="101"/>
      <c r="E25" s="97"/>
    </row>
    <row r="26" spans="1:6" x14ac:dyDescent="0.25">
      <c r="A26" s="96" t="s">
        <v>36</v>
      </c>
      <c r="B26" s="82">
        <f>B25*B24</f>
        <v>1835</v>
      </c>
      <c r="C26" s="105"/>
      <c r="D26" s="101"/>
      <c r="E26" s="97"/>
    </row>
    <row r="27" spans="1:6" x14ac:dyDescent="0.25">
      <c r="A27" s="96" t="s">
        <v>31</v>
      </c>
      <c r="B27" s="80">
        <v>6</v>
      </c>
      <c r="C27" s="75">
        <v>15000</v>
      </c>
      <c r="D27" s="100"/>
      <c r="E27" s="100"/>
    </row>
    <row r="28" spans="1:6" x14ac:dyDescent="0.25">
      <c r="A28" s="96" t="s">
        <v>43</v>
      </c>
      <c r="B28" s="80">
        <v>6</v>
      </c>
      <c r="C28" s="75">
        <v>15000</v>
      </c>
      <c r="D28" s="100"/>
      <c r="E28" s="78">
        <f>C28*B28</f>
        <v>90000</v>
      </c>
    </row>
    <row r="29" spans="1:6" x14ac:dyDescent="0.25">
      <c r="A29" s="96" t="s">
        <v>32</v>
      </c>
      <c r="B29" s="80">
        <v>5</v>
      </c>
      <c r="C29" s="77">
        <v>1200</v>
      </c>
      <c r="D29" s="100"/>
      <c r="E29" s="97"/>
    </row>
    <row r="30" spans="1:6" x14ac:dyDescent="0.25">
      <c r="A30" s="96" t="s">
        <v>40</v>
      </c>
      <c r="B30" s="88">
        <f>B29*B28</f>
        <v>30</v>
      </c>
      <c r="C30" s="106">
        <v>1200</v>
      </c>
      <c r="D30" s="102"/>
      <c r="E30" s="78">
        <f>C29*B29*B28*B23</f>
        <v>432000</v>
      </c>
    </row>
    <row r="31" spans="1:6" x14ac:dyDescent="0.25">
      <c r="A31" s="96" t="s">
        <v>42</v>
      </c>
      <c r="B31" s="103"/>
      <c r="C31" s="103"/>
      <c r="D31" s="79">
        <v>350</v>
      </c>
      <c r="E31" s="78">
        <f>D31*B23*B26</f>
        <v>7707000</v>
      </c>
    </row>
    <row r="32" spans="1:6" x14ac:dyDescent="0.25">
      <c r="A32" s="96" t="s">
        <v>35</v>
      </c>
      <c r="B32" s="103"/>
      <c r="C32" s="103"/>
      <c r="D32" s="100"/>
      <c r="E32" s="77">
        <v>40000</v>
      </c>
    </row>
    <row r="33" spans="1:6" x14ac:dyDescent="0.25">
      <c r="A33" s="96" t="s">
        <v>38</v>
      </c>
      <c r="B33" s="103"/>
      <c r="C33" s="103"/>
      <c r="D33" s="77">
        <v>300</v>
      </c>
      <c r="E33" s="78">
        <f>D33*B26*B23</f>
        <v>6606000</v>
      </c>
    </row>
    <row r="34" spans="1:6" x14ac:dyDescent="0.25">
      <c r="A34" s="96" t="s">
        <v>39</v>
      </c>
      <c r="B34" s="103"/>
      <c r="C34" s="103"/>
      <c r="D34" s="100"/>
      <c r="E34" s="77">
        <v>80000</v>
      </c>
    </row>
    <row r="35" spans="1:6" x14ac:dyDescent="0.25">
      <c r="A35" s="98" t="s">
        <v>37</v>
      </c>
      <c r="B35" s="103"/>
      <c r="C35" s="103"/>
      <c r="D35" s="100"/>
      <c r="E35" s="78">
        <f>SUM(E24:E34)</f>
        <v>14955000</v>
      </c>
    </row>
    <row r="39" spans="1:6" ht="20.25" x14ac:dyDescent="0.3">
      <c r="A39" s="195" t="s">
        <v>56</v>
      </c>
      <c r="B39" s="195"/>
      <c r="C39" s="195"/>
      <c r="D39" s="195"/>
      <c r="E39" s="195"/>
      <c r="F39" s="195"/>
    </row>
    <row r="41" spans="1:6" x14ac:dyDescent="0.25">
      <c r="A41" s="72"/>
      <c r="B41" s="85" t="s">
        <v>28</v>
      </c>
      <c r="C41" s="86" t="s">
        <v>52</v>
      </c>
      <c r="D41" s="86" t="s">
        <v>51</v>
      </c>
      <c r="E41" s="87" t="s">
        <v>53</v>
      </c>
    </row>
    <row r="42" spans="1:6" x14ac:dyDescent="0.25">
      <c r="A42" s="137" t="s">
        <v>33</v>
      </c>
      <c r="B42" s="80">
        <v>16</v>
      </c>
      <c r="C42" s="103"/>
      <c r="D42" s="100"/>
      <c r="E42" s="97"/>
    </row>
    <row r="43" spans="1:6" x14ac:dyDescent="0.25">
      <c r="A43" s="96" t="s">
        <v>30</v>
      </c>
      <c r="B43" s="81">
        <v>367</v>
      </c>
      <c r="C43" s="104"/>
      <c r="D43" s="101"/>
      <c r="E43" s="97"/>
    </row>
    <row r="44" spans="1:6" x14ac:dyDescent="0.25">
      <c r="A44" s="96" t="s">
        <v>29</v>
      </c>
      <c r="B44" s="81">
        <v>5</v>
      </c>
      <c r="C44" s="104"/>
      <c r="D44" s="101"/>
      <c r="E44" s="97"/>
    </row>
    <row r="45" spans="1:6" x14ac:dyDescent="0.25">
      <c r="A45" s="96" t="s">
        <v>36</v>
      </c>
      <c r="B45" s="82">
        <f>B44*B43</f>
        <v>1835</v>
      </c>
      <c r="C45" s="105"/>
      <c r="D45" s="101"/>
      <c r="E45" s="97"/>
    </row>
    <row r="46" spans="1:6" x14ac:dyDescent="0.25">
      <c r="A46" s="96" t="s">
        <v>31</v>
      </c>
      <c r="B46" s="80">
        <v>6</v>
      </c>
      <c r="C46" s="75">
        <v>15000</v>
      </c>
      <c r="D46" s="100"/>
      <c r="E46" s="100"/>
    </row>
    <row r="47" spans="1:6" x14ac:dyDescent="0.25">
      <c r="A47" s="96" t="s">
        <v>43</v>
      </c>
      <c r="B47" s="80">
        <v>6</v>
      </c>
      <c r="C47" s="75">
        <v>15000</v>
      </c>
      <c r="D47" s="100"/>
      <c r="E47" s="78">
        <f>C47*B47</f>
        <v>90000</v>
      </c>
    </row>
    <row r="48" spans="1:6" x14ac:dyDescent="0.25">
      <c r="A48" s="96" t="s">
        <v>32</v>
      </c>
      <c r="B48" s="80">
        <v>5</v>
      </c>
      <c r="C48" s="77">
        <v>1200</v>
      </c>
      <c r="D48" s="100"/>
      <c r="E48" s="97"/>
    </row>
    <row r="49" spans="1:5" x14ac:dyDescent="0.25">
      <c r="A49" s="96" t="s">
        <v>40</v>
      </c>
      <c r="B49" s="88">
        <f>B48*B47</f>
        <v>30</v>
      </c>
      <c r="C49" s="106">
        <v>1200</v>
      </c>
      <c r="D49" s="102"/>
      <c r="E49" s="78">
        <f>C48*B48*B47*B42</f>
        <v>576000</v>
      </c>
    </row>
    <row r="50" spans="1:5" x14ac:dyDescent="0.25">
      <c r="A50" s="96" t="s">
        <v>42</v>
      </c>
      <c r="B50" s="103"/>
      <c r="C50" s="103"/>
      <c r="D50" s="79">
        <v>350</v>
      </c>
      <c r="E50" s="78">
        <f>D50*B42*B45</f>
        <v>10276000</v>
      </c>
    </row>
    <row r="51" spans="1:5" x14ac:dyDescent="0.25">
      <c r="A51" s="96" t="s">
        <v>35</v>
      </c>
      <c r="B51" s="103"/>
      <c r="C51" s="103"/>
      <c r="D51" s="100"/>
      <c r="E51" s="77">
        <v>40000</v>
      </c>
    </row>
    <row r="52" spans="1:5" x14ac:dyDescent="0.25">
      <c r="A52" s="96" t="s">
        <v>38</v>
      </c>
      <c r="B52" s="103"/>
      <c r="C52" s="103"/>
      <c r="D52" s="77">
        <v>300</v>
      </c>
      <c r="E52" s="78">
        <f>D52*B45*B42</f>
        <v>8808000</v>
      </c>
    </row>
    <row r="53" spans="1:5" x14ac:dyDescent="0.25">
      <c r="A53" s="96" t="s">
        <v>39</v>
      </c>
      <c r="B53" s="103"/>
      <c r="C53" s="103"/>
      <c r="D53" s="100"/>
      <c r="E53" s="77">
        <v>80000</v>
      </c>
    </row>
    <row r="54" spans="1:5" x14ac:dyDescent="0.25">
      <c r="A54" s="98" t="s">
        <v>37</v>
      </c>
      <c r="B54" s="103"/>
      <c r="C54" s="103"/>
      <c r="D54" s="100"/>
      <c r="E54" s="78">
        <f>SUM(E43:E53)</f>
        <v>19870000</v>
      </c>
    </row>
  </sheetData>
  <mergeCells count="4">
    <mergeCell ref="A1:F1"/>
    <mergeCell ref="A20:F20"/>
    <mergeCell ref="A39:F39"/>
    <mergeCell ref="A18:E1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39997558519241921"/>
  </sheetPr>
  <dimension ref="A3:D24"/>
  <sheetViews>
    <sheetView workbookViewId="0">
      <selection activeCell="I9" sqref="I9"/>
    </sheetView>
  </sheetViews>
  <sheetFormatPr defaultRowHeight="15" x14ac:dyDescent="0.25"/>
  <cols>
    <col min="1" max="1" width="34.5703125" customWidth="1"/>
    <col min="2" max="2" width="12.5703125" customWidth="1"/>
    <col min="3" max="3" width="15.28515625" customWidth="1"/>
    <col min="4" max="4" width="14.7109375" customWidth="1"/>
  </cols>
  <sheetData>
    <row r="3" spans="1:4" ht="20.25" x14ac:dyDescent="0.3">
      <c r="A3" s="196" t="s">
        <v>98</v>
      </c>
      <c r="B3" s="196"/>
      <c r="C3" s="196"/>
      <c r="D3" s="196"/>
    </row>
    <row r="4" spans="1:4" ht="26.25" x14ac:dyDescent="0.25">
      <c r="B4" s="92" t="s">
        <v>28</v>
      </c>
      <c r="C4" s="93" t="s">
        <v>41</v>
      </c>
      <c r="D4" s="94" t="s">
        <v>37</v>
      </c>
    </row>
    <row r="5" spans="1:4" x14ac:dyDescent="0.25">
      <c r="A5" s="87" t="s">
        <v>50</v>
      </c>
      <c r="B5" s="103"/>
      <c r="C5" s="100"/>
      <c r="D5" s="77">
        <v>147680000</v>
      </c>
    </row>
    <row r="6" spans="1:4" x14ac:dyDescent="0.25">
      <c r="A6" s="87" t="s">
        <v>46</v>
      </c>
      <c r="B6" s="103"/>
      <c r="C6" s="100"/>
      <c r="D6" s="77">
        <v>11780555</v>
      </c>
    </row>
    <row r="7" spans="1:4" x14ac:dyDescent="0.25">
      <c r="A7" s="87" t="s">
        <v>47</v>
      </c>
      <c r="B7" s="103"/>
      <c r="C7" s="100"/>
      <c r="D7" s="95">
        <v>98597000</v>
      </c>
    </row>
    <row r="8" spans="1:4" x14ac:dyDescent="0.25">
      <c r="A8" s="84" t="s">
        <v>34</v>
      </c>
      <c r="B8" s="103"/>
      <c r="C8" s="100"/>
      <c r="D8" s="78">
        <f>SUM(D5:D7)</f>
        <v>258057555</v>
      </c>
    </row>
    <row r="11" spans="1:4" ht="20.25" x14ac:dyDescent="0.3">
      <c r="A11" s="196" t="s">
        <v>99</v>
      </c>
      <c r="B11" s="196"/>
      <c r="C11" s="196"/>
      <c r="D11" s="196"/>
    </row>
    <row r="12" spans="1:4" ht="26.25" x14ac:dyDescent="0.25">
      <c r="B12" s="92" t="s">
        <v>28</v>
      </c>
      <c r="C12" s="93" t="s">
        <v>41</v>
      </c>
      <c r="D12" s="94" t="s">
        <v>37</v>
      </c>
    </row>
    <row r="13" spans="1:4" x14ac:dyDescent="0.25">
      <c r="A13" s="138" t="s">
        <v>50</v>
      </c>
      <c r="B13" s="103"/>
      <c r="C13" s="100"/>
      <c r="D13" s="78">
        <f>D5*(1+0.062)</f>
        <v>156836160</v>
      </c>
    </row>
    <row r="14" spans="1:4" x14ac:dyDescent="0.25">
      <c r="A14" s="87" t="s">
        <v>46</v>
      </c>
      <c r="B14" s="103"/>
      <c r="C14" s="100"/>
      <c r="D14" s="77">
        <v>11780555</v>
      </c>
    </row>
    <row r="15" spans="1:4" x14ac:dyDescent="0.25">
      <c r="A15" s="87" t="s">
        <v>47</v>
      </c>
      <c r="B15" s="103"/>
      <c r="C15" s="100"/>
      <c r="D15" s="95">
        <v>98597000</v>
      </c>
    </row>
    <row r="16" spans="1:4" x14ac:dyDescent="0.25">
      <c r="A16" s="84" t="s">
        <v>34</v>
      </c>
      <c r="B16" s="103"/>
      <c r="C16" s="100"/>
      <c r="D16" s="78">
        <f>SUM(D13:D15)</f>
        <v>267213715</v>
      </c>
    </row>
    <row r="19" spans="1:4" ht="20.25" x14ac:dyDescent="0.3">
      <c r="A19" s="196" t="s">
        <v>100</v>
      </c>
      <c r="B19" s="196"/>
      <c r="C19" s="196"/>
      <c r="D19" s="196"/>
    </row>
    <row r="20" spans="1:4" ht="26.25" x14ac:dyDescent="0.25">
      <c r="B20" s="92" t="s">
        <v>28</v>
      </c>
      <c r="C20" s="93" t="s">
        <v>41</v>
      </c>
      <c r="D20" s="94" t="s">
        <v>37</v>
      </c>
    </row>
    <row r="21" spans="1:4" x14ac:dyDescent="0.25">
      <c r="A21" s="138" t="s">
        <v>50</v>
      </c>
      <c r="B21" s="103"/>
      <c r="C21" s="100"/>
      <c r="D21" s="78">
        <f>D13*(1-0.08)</f>
        <v>144289267.20000002</v>
      </c>
    </row>
    <row r="22" spans="1:4" x14ac:dyDescent="0.25">
      <c r="A22" s="87" t="s">
        <v>46</v>
      </c>
      <c r="B22" s="103"/>
      <c r="C22" s="100"/>
      <c r="D22" s="77">
        <v>11780555</v>
      </c>
    </row>
    <row r="23" spans="1:4" x14ac:dyDescent="0.25">
      <c r="A23" s="87" t="s">
        <v>47</v>
      </c>
      <c r="B23" s="103"/>
      <c r="C23" s="100"/>
      <c r="D23" s="95">
        <v>98597000</v>
      </c>
    </row>
    <row r="24" spans="1:4" x14ac:dyDescent="0.25">
      <c r="A24" s="84" t="s">
        <v>34</v>
      </c>
      <c r="B24" s="103"/>
      <c r="C24" s="100"/>
      <c r="D24" s="78">
        <f>SUM(D21:D23)</f>
        <v>254666822.20000002</v>
      </c>
    </row>
  </sheetData>
  <mergeCells count="3">
    <mergeCell ref="A3:D3"/>
    <mergeCell ref="A11:D11"/>
    <mergeCell ref="A19:D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-0.249977111117893"/>
  </sheetPr>
  <dimension ref="A1:J54"/>
  <sheetViews>
    <sheetView workbookViewId="0">
      <selection activeCell="G21" sqref="G21"/>
    </sheetView>
  </sheetViews>
  <sheetFormatPr defaultRowHeight="15" x14ac:dyDescent="0.25"/>
  <cols>
    <col min="1" max="1" width="62.28515625" customWidth="1"/>
    <col min="2" max="2" width="17.7109375" style="71" customWidth="1"/>
    <col min="3" max="3" width="17.42578125" style="74" customWidth="1"/>
    <col min="4" max="4" width="16" style="74" customWidth="1"/>
    <col min="5" max="5" width="1.5703125" style="139" customWidth="1"/>
  </cols>
  <sheetData>
    <row r="1" spans="1:10" ht="15.75" thickBot="1" x14ac:dyDescent="0.3"/>
    <row r="2" spans="1:10" x14ac:dyDescent="0.25">
      <c r="A2" s="206"/>
      <c r="B2" s="206"/>
      <c r="C2" s="206"/>
      <c r="D2" s="206"/>
      <c r="E2" s="140"/>
      <c r="F2" s="139"/>
      <c r="G2" s="139"/>
      <c r="H2" s="139"/>
      <c r="I2" s="139"/>
      <c r="J2" s="139"/>
    </row>
    <row r="3" spans="1:10" ht="21" x14ac:dyDescent="0.35">
      <c r="A3" s="207" t="s">
        <v>101</v>
      </c>
      <c r="B3" s="207"/>
      <c r="C3" s="207"/>
      <c r="D3" s="207"/>
      <c r="E3" s="141"/>
      <c r="F3" s="142"/>
      <c r="G3" s="142"/>
      <c r="H3" s="142"/>
      <c r="I3" s="142"/>
      <c r="J3" s="142"/>
    </row>
    <row r="4" spans="1:10" x14ac:dyDescent="0.25">
      <c r="A4" s="143"/>
      <c r="B4" s="115" t="s">
        <v>55</v>
      </c>
      <c r="C4" s="89" t="s">
        <v>44</v>
      </c>
      <c r="D4" s="90" t="s">
        <v>82</v>
      </c>
      <c r="E4" s="141"/>
    </row>
    <row r="5" spans="1:10" x14ac:dyDescent="0.25">
      <c r="A5" s="144"/>
      <c r="B5" s="145" t="s">
        <v>27</v>
      </c>
      <c r="C5" s="128" t="s">
        <v>27</v>
      </c>
      <c r="D5" s="107" t="s">
        <v>27</v>
      </c>
      <c r="E5" s="141"/>
    </row>
    <row r="6" spans="1:10" x14ac:dyDescent="0.25">
      <c r="A6" s="146" t="s">
        <v>102</v>
      </c>
      <c r="B6" s="147"/>
      <c r="C6" s="148">
        <f>C9-B9</f>
        <v>0</v>
      </c>
      <c r="D6" s="148">
        <f>D9-B9</f>
        <v>0</v>
      </c>
      <c r="E6" s="141"/>
      <c r="F6" s="149"/>
      <c r="G6" s="149"/>
      <c r="H6" s="149"/>
      <c r="I6" s="149"/>
      <c r="J6" s="149"/>
    </row>
    <row r="7" spans="1:10" x14ac:dyDescent="0.25">
      <c r="A7" s="150" t="s">
        <v>103</v>
      </c>
      <c r="B7" s="151"/>
      <c r="C7" s="148">
        <f>C10-B10</f>
        <v>0</v>
      </c>
      <c r="D7" s="148">
        <f>D10-C10</f>
        <v>0</v>
      </c>
      <c r="E7" s="141"/>
      <c r="F7" s="149"/>
      <c r="G7" s="149"/>
      <c r="H7" s="149"/>
      <c r="I7" s="149"/>
      <c r="J7" s="149"/>
    </row>
    <row r="8" spans="1:10" x14ac:dyDescent="0.25">
      <c r="A8" s="152" t="s">
        <v>34</v>
      </c>
      <c r="B8" s="133">
        <f>SUM(B9:B10)</f>
        <v>32400</v>
      </c>
      <c r="C8" s="133">
        <f>SUM(C9:C10)</f>
        <v>32400</v>
      </c>
      <c r="D8" s="133">
        <f>SUM(D9:D10)</f>
        <v>32400</v>
      </c>
      <c r="E8" s="141"/>
    </row>
    <row r="9" spans="1:10" x14ac:dyDescent="0.25">
      <c r="A9" s="153" t="s">
        <v>91</v>
      </c>
      <c r="B9" s="134">
        <f>SUM('[1]IT input cost'!B5:B7)</f>
        <v>0</v>
      </c>
      <c r="C9" s="134">
        <f>SUM('[1]IT input cost'!B12:B14)</f>
        <v>0</v>
      </c>
      <c r="D9" s="134">
        <f>SUM('[1]IT input cost'!B12:B14)</f>
        <v>0</v>
      </c>
      <c r="E9" s="141"/>
    </row>
    <row r="10" spans="1:10" x14ac:dyDescent="0.25">
      <c r="A10" s="154" t="s">
        <v>45</v>
      </c>
      <c r="B10" s="134">
        <f>SUM('[1]Training input cost'!C4:C15)</f>
        <v>32400</v>
      </c>
      <c r="C10" s="134">
        <f>SUM('[1]Training input cost'!C23:C34)</f>
        <v>32400</v>
      </c>
      <c r="D10" s="134">
        <f>SUM('[1]Training input cost'!C41:C53)</f>
        <v>32400</v>
      </c>
      <c r="E10" s="141"/>
    </row>
    <row r="11" spans="1:10" x14ac:dyDescent="0.25">
      <c r="A11" s="152" t="s">
        <v>104</v>
      </c>
      <c r="B11" s="133">
        <f>SUM(B9:B10)</f>
        <v>32400</v>
      </c>
      <c r="C11" s="133">
        <f>SUM(C9:C10)</f>
        <v>32400</v>
      </c>
      <c r="D11" s="133">
        <f t="shared" ref="D11" si="0">SUM(D9:D10)</f>
        <v>32400</v>
      </c>
      <c r="E11" s="141"/>
    </row>
    <row r="12" spans="1:10" x14ac:dyDescent="0.25">
      <c r="A12" s="155"/>
      <c r="B12" s="155"/>
      <c r="C12" s="155"/>
      <c r="D12" s="155"/>
      <c r="E12" s="141"/>
    </row>
    <row r="13" spans="1:10" ht="15.75" x14ac:dyDescent="0.25">
      <c r="A13" s="156" t="s">
        <v>87</v>
      </c>
      <c r="B13" s="157"/>
      <c r="C13" s="116">
        <v>15</v>
      </c>
      <c r="D13" s="116">
        <v>20</v>
      </c>
      <c r="E13" s="141"/>
    </row>
    <row r="14" spans="1:10" x14ac:dyDescent="0.25">
      <c r="A14" s="143"/>
      <c r="B14" s="157"/>
      <c r="C14" s="158"/>
      <c r="D14" s="158"/>
      <c r="E14" s="141"/>
    </row>
    <row r="15" spans="1:10" ht="18" x14ac:dyDescent="0.25">
      <c r="A15" s="159" t="s">
        <v>105</v>
      </c>
      <c r="B15" s="159"/>
      <c r="C15" s="159"/>
      <c r="D15" s="159"/>
      <c r="E15" s="141"/>
      <c r="F15" s="160"/>
      <c r="G15" s="160"/>
      <c r="H15" s="160"/>
      <c r="I15" s="160"/>
      <c r="J15" s="160"/>
    </row>
    <row r="16" spans="1:10" x14ac:dyDescent="0.25">
      <c r="A16" s="161"/>
      <c r="B16" s="161"/>
      <c r="C16" s="161"/>
      <c r="D16" s="161"/>
      <c r="E16" s="141"/>
      <c r="F16" s="139"/>
      <c r="G16" s="139"/>
      <c r="H16" s="139"/>
      <c r="I16" s="139"/>
      <c r="J16" s="139"/>
    </row>
    <row r="17" spans="1:10" ht="21" x14ac:dyDescent="0.35">
      <c r="A17" s="207" t="s">
        <v>106</v>
      </c>
      <c r="B17" s="207"/>
      <c r="C17" s="207"/>
      <c r="D17" s="207"/>
      <c r="E17" s="141"/>
      <c r="F17" s="142"/>
      <c r="G17" s="142"/>
      <c r="H17" s="142"/>
      <c r="I17" s="142"/>
      <c r="J17" s="142"/>
    </row>
    <row r="18" spans="1:10" x14ac:dyDescent="0.25">
      <c r="A18" s="143"/>
      <c r="B18" s="115" t="s">
        <v>55</v>
      </c>
      <c r="C18" s="89" t="s">
        <v>44</v>
      </c>
      <c r="D18" s="90" t="s">
        <v>82</v>
      </c>
      <c r="E18" s="141"/>
    </row>
    <row r="19" spans="1:10" x14ac:dyDescent="0.25">
      <c r="A19" s="144"/>
      <c r="B19" s="145" t="s">
        <v>27</v>
      </c>
      <c r="C19" s="128" t="s">
        <v>27</v>
      </c>
      <c r="D19" s="107" t="s">
        <v>27</v>
      </c>
      <c r="E19" s="141"/>
    </row>
    <row r="20" spans="1:10" x14ac:dyDescent="0.25">
      <c r="A20" s="146" t="s">
        <v>102</v>
      </c>
      <c r="B20" s="147"/>
      <c r="C20" s="132">
        <f>C23-B23</f>
        <v>0</v>
      </c>
      <c r="D20" s="132">
        <f>D23-B23</f>
        <v>0</v>
      </c>
      <c r="E20" s="141"/>
      <c r="F20" s="149"/>
      <c r="G20" s="149"/>
      <c r="H20" s="149"/>
      <c r="I20" s="149"/>
      <c r="J20" s="149"/>
    </row>
    <row r="21" spans="1:10" x14ac:dyDescent="0.25">
      <c r="A21" s="150" t="s">
        <v>103</v>
      </c>
      <c r="B21" s="162"/>
      <c r="C21" s="132">
        <f>C24-B24</f>
        <v>0</v>
      </c>
      <c r="D21" s="132">
        <f>D24-B24</f>
        <v>0</v>
      </c>
      <c r="E21" s="141"/>
      <c r="F21" s="149"/>
      <c r="G21" s="149"/>
      <c r="H21" s="149"/>
      <c r="I21" s="149"/>
      <c r="J21" s="149"/>
    </row>
    <row r="22" spans="1:10" x14ac:dyDescent="0.25">
      <c r="A22" s="152" t="s">
        <v>34</v>
      </c>
      <c r="B22" s="133">
        <f>SUM(B23:B24)</f>
        <v>32400</v>
      </c>
      <c r="C22" s="133">
        <f>SUM(C23:C24)</f>
        <v>32400</v>
      </c>
      <c r="D22" s="133">
        <f>SUM(D23:D24)</f>
        <v>32400</v>
      </c>
      <c r="E22" s="141"/>
    </row>
    <row r="23" spans="1:10" x14ac:dyDescent="0.25">
      <c r="A23" s="153" t="s">
        <v>91</v>
      </c>
      <c r="B23" s="134">
        <f>SUM('[1]IT input cost'!B5:B7)</f>
        <v>0</v>
      </c>
      <c r="C23" s="134">
        <f>SUM('[1]IT input cost'!B12:B14)</f>
        <v>0</v>
      </c>
      <c r="D23" s="134">
        <f>SUM('[1]IT input cost'!B12:B14)</f>
        <v>0</v>
      </c>
      <c r="E23" s="141"/>
    </row>
    <row r="24" spans="1:10" x14ac:dyDescent="0.25">
      <c r="A24" s="154" t="s">
        <v>45</v>
      </c>
      <c r="B24" s="134">
        <f>SUM('[1]Training input cost'!C4:C15)</f>
        <v>32400</v>
      </c>
      <c r="C24" s="134">
        <f>SUM('[1]20% Reduction of trainees'!C23:C34)</f>
        <v>32400</v>
      </c>
      <c r="D24" s="134">
        <f>SUM('[1]20% Reduction of trainees'!C42:C53)</f>
        <v>32400</v>
      </c>
      <c r="E24" s="141"/>
    </row>
    <row r="25" spans="1:10" x14ac:dyDescent="0.25">
      <c r="A25" s="152" t="s">
        <v>104</v>
      </c>
      <c r="B25" s="133">
        <f>SUM(B23:B24)</f>
        <v>32400</v>
      </c>
      <c r="C25" s="133">
        <f>SUM(C23:C24)</f>
        <v>32400</v>
      </c>
      <c r="D25" s="133">
        <f t="shared" ref="D25" si="1">SUM(D23:D24)</f>
        <v>32400</v>
      </c>
      <c r="E25" s="141"/>
    </row>
    <row r="26" spans="1:10" x14ac:dyDescent="0.25">
      <c r="A26" s="155"/>
      <c r="B26" s="155"/>
      <c r="C26" s="155"/>
      <c r="D26" s="155"/>
      <c r="E26" s="141"/>
    </row>
    <row r="27" spans="1:10" ht="15.75" x14ac:dyDescent="0.25">
      <c r="A27" s="156" t="s">
        <v>87</v>
      </c>
      <c r="B27" s="158"/>
      <c r="C27" s="116">
        <v>15</v>
      </c>
      <c r="D27" s="116">
        <v>20</v>
      </c>
      <c r="E27" s="141"/>
    </row>
    <row r="28" spans="1:10" ht="15.75" x14ac:dyDescent="0.25">
      <c r="A28" s="163"/>
      <c r="B28" s="164"/>
      <c r="C28" s="165"/>
      <c r="D28" s="165"/>
      <c r="E28" s="141"/>
      <c r="F28" s="149"/>
      <c r="G28" s="149"/>
      <c r="H28" s="149"/>
      <c r="I28" s="149"/>
      <c r="J28" s="149"/>
    </row>
    <row r="29" spans="1:10" ht="18" x14ac:dyDescent="0.25">
      <c r="A29" s="159" t="s">
        <v>107</v>
      </c>
      <c r="B29" s="159"/>
      <c r="C29" s="159"/>
      <c r="D29" s="159"/>
      <c r="E29" s="141"/>
    </row>
    <row r="30" spans="1:10" ht="21" x14ac:dyDescent="0.35">
      <c r="A30" s="208" t="s">
        <v>108</v>
      </c>
      <c r="B30" s="208"/>
      <c r="C30" s="208"/>
      <c r="D30" s="208"/>
      <c r="E30" s="141"/>
      <c r="F30" s="142"/>
      <c r="G30" s="142"/>
      <c r="H30" s="142"/>
      <c r="I30" s="142"/>
      <c r="J30" s="142"/>
    </row>
    <row r="31" spans="1:10" x14ac:dyDescent="0.25">
      <c r="A31" s="143"/>
      <c r="B31" s="115" t="s">
        <v>55</v>
      </c>
      <c r="C31" s="89" t="s">
        <v>44</v>
      </c>
      <c r="D31" s="90" t="s">
        <v>82</v>
      </c>
      <c r="E31" s="141"/>
    </row>
    <row r="32" spans="1:10" x14ac:dyDescent="0.25">
      <c r="A32" s="144"/>
      <c r="B32" s="145" t="s">
        <v>27</v>
      </c>
      <c r="C32" s="128" t="s">
        <v>27</v>
      </c>
      <c r="D32" s="107" t="s">
        <v>27</v>
      </c>
      <c r="E32" s="141"/>
    </row>
    <row r="33" spans="1:10" x14ac:dyDescent="0.25">
      <c r="A33" s="166" t="s">
        <v>102</v>
      </c>
      <c r="B33" s="167"/>
      <c r="C33" s="168">
        <f>C35-B35</f>
        <v>-258057555</v>
      </c>
      <c r="D33" s="168">
        <f>D36-B36</f>
        <v>-258057555</v>
      </c>
      <c r="E33" s="141"/>
      <c r="F33" s="149"/>
      <c r="G33" s="149"/>
      <c r="H33" s="149"/>
      <c r="I33" s="149"/>
      <c r="J33" s="149"/>
    </row>
    <row r="34" spans="1:10" x14ac:dyDescent="0.25">
      <c r="A34" s="169" t="s">
        <v>103</v>
      </c>
      <c r="B34" s="170"/>
      <c r="C34" s="168">
        <f>C37-B37</f>
        <v>0</v>
      </c>
      <c r="D34" s="168">
        <f>D37-B37</f>
        <v>0</v>
      </c>
      <c r="E34" s="141"/>
      <c r="F34" s="149"/>
      <c r="G34" s="149"/>
      <c r="H34" s="149"/>
      <c r="I34" s="149"/>
      <c r="J34" s="149"/>
    </row>
    <row r="35" spans="1:10" x14ac:dyDescent="0.25">
      <c r="A35" s="152" t="s">
        <v>34</v>
      </c>
      <c r="B35" s="133">
        <f>SUM(B36:B37)</f>
        <v>258089955</v>
      </c>
      <c r="C35" s="133">
        <f>SUM(C36:C37)</f>
        <v>32400</v>
      </c>
      <c r="D35" s="133">
        <f>SUM(D36:D37)</f>
        <v>32400</v>
      </c>
      <c r="E35" s="141"/>
    </row>
    <row r="36" spans="1:10" x14ac:dyDescent="0.25">
      <c r="A36" s="153" t="s">
        <v>91</v>
      </c>
      <c r="B36" s="134">
        <v>258057555</v>
      </c>
      <c r="C36" s="134">
        <f>SUM('[1]IT input cost'!B12:B14)</f>
        <v>0</v>
      </c>
      <c r="D36" s="134">
        <f>SUM('[1]IT input cost'!B12:B14)</f>
        <v>0</v>
      </c>
      <c r="E36" s="141"/>
    </row>
    <row r="37" spans="1:10" x14ac:dyDescent="0.25">
      <c r="A37" s="154" t="s">
        <v>45</v>
      </c>
      <c r="B37" s="134">
        <f>SUM('[1]Training input cost'!C4:C15)</f>
        <v>32400</v>
      </c>
      <c r="C37" s="134">
        <f>SUM('[1]20% Reduction of days'!C23:C34)</f>
        <v>32400</v>
      </c>
      <c r="D37" s="134">
        <f>SUM('[1]20% Reduction of days'!C42:C53)</f>
        <v>32400</v>
      </c>
      <c r="E37" s="141"/>
    </row>
    <row r="38" spans="1:10" x14ac:dyDescent="0.25">
      <c r="A38" s="152" t="s">
        <v>104</v>
      </c>
      <c r="B38" s="133">
        <f>SUM(B36:B37)</f>
        <v>258089955</v>
      </c>
      <c r="C38" s="133">
        <f>SUM(C36:C37)</f>
        <v>32400</v>
      </c>
      <c r="D38" s="133">
        <f t="shared" ref="D38" si="2">SUM(D36:D37)</f>
        <v>32400</v>
      </c>
      <c r="E38" s="141"/>
    </row>
    <row r="39" spans="1:10" x14ac:dyDescent="0.25">
      <c r="A39" s="155"/>
      <c r="B39" s="155"/>
      <c r="C39" s="155"/>
      <c r="D39" s="155"/>
      <c r="E39" s="141"/>
    </row>
    <row r="40" spans="1:10" ht="15.75" x14ac:dyDescent="0.25">
      <c r="A40" s="156" t="s">
        <v>87</v>
      </c>
      <c r="B40" s="158"/>
      <c r="C40" s="171">
        <f>15*(1-0.2)</f>
        <v>12</v>
      </c>
      <c r="D40" s="171">
        <f>20*(1-0.2)</f>
        <v>16</v>
      </c>
      <c r="E40" s="141"/>
    </row>
    <row r="41" spans="1:10" ht="15.75" x14ac:dyDescent="0.25">
      <c r="A41" s="163"/>
      <c r="B41" s="164"/>
      <c r="C41" s="165"/>
      <c r="D41" s="165"/>
      <c r="E41" s="141"/>
      <c r="F41" s="149"/>
      <c r="G41" s="149"/>
      <c r="H41" s="149"/>
      <c r="I41" s="149"/>
      <c r="J41" s="149"/>
    </row>
    <row r="42" spans="1:10" ht="18" x14ac:dyDescent="0.25">
      <c r="A42" s="159" t="s">
        <v>109</v>
      </c>
      <c r="B42" s="159"/>
      <c r="C42" s="159"/>
      <c r="D42" s="159"/>
      <c r="E42" s="141"/>
    </row>
    <row r="43" spans="1:10" ht="21" x14ac:dyDescent="0.35">
      <c r="A43" s="207" t="s">
        <v>110</v>
      </c>
      <c r="B43" s="207"/>
      <c r="C43" s="207"/>
      <c r="D43" s="207"/>
      <c r="E43" s="141"/>
      <c r="F43" s="142"/>
      <c r="G43" s="142"/>
      <c r="H43" s="142"/>
      <c r="I43" s="142"/>
      <c r="J43" s="142"/>
    </row>
    <row r="44" spans="1:10" x14ac:dyDescent="0.25">
      <c r="A44" s="143"/>
      <c r="B44" s="115" t="s">
        <v>55</v>
      </c>
      <c r="C44" s="89" t="s">
        <v>44</v>
      </c>
      <c r="D44" s="90" t="s">
        <v>82</v>
      </c>
      <c r="E44" s="141"/>
    </row>
    <row r="45" spans="1:10" x14ac:dyDescent="0.25">
      <c r="A45" s="144"/>
      <c r="B45" s="145" t="s">
        <v>27</v>
      </c>
      <c r="C45" s="128" t="s">
        <v>27</v>
      </c>
      <c r="D45" s="107" t="s">
        <v>27</v>
      </c>
      <c r="E45" s="141"/>
    </row>
    <row r="46" spans="1:10" x14ac:dyDescent="0.25">
      <c r="A46" s="166" t="s">
        <v>102</v>
      </c>
      <c r="B46" s="167"/>
      <c r="C46" s="168">
        <f>C49-B49</f>
        <v>0</v>
      </c>
      <c r="D46" s="168">
        <f>D49-B49</f>
        <v>0</v>
      </c>
      <c r="E46" s="141"/>
      <c r="F46" s="149"/>
      <c r="G46" s="149"/>
      <c r="H46" s="149"/>
      <c r="I46" s="149"/>
      <c r="J46" s="149"/>
    </row>
    <row r="47" spans="1:10" x14ac:dyDescent="0.25">
      <c r="A47" s="169" t="s">
        <v>103</v>
      </c>
      <c r="B47" s="170"/>
      <c r="C47" s="168">
        <f>C50-B50</f>
        <v>0</v>
      </c>
      <c r="D47" s="168">
        <f>D50-B50</f>
        <v>0</v>
      </c>
      <c r="E47" s="141"/>
      <c r="F47" s="149"/>
      <c r="G47" s="149"/>
      <c r="H47" s="149"/>
      <c r="I47" s="149"/>
      <c r="J47" s="149"/>
    </row>
    <row r="48" spans="1:10" x14ac:dyDescent="0.25">
      <c r="A48" s="152" t="s">
        <v>34</v>
      </c>
      <c r="B48" s="133">
        <f>SUM(B49:B50)</f>
        <v>32400</v>
      </c>
      <c r="C48" s="133">
        <f>SUM(C49:C50)</f>
        <v>32400</v>
      </c>
      <c r="D48" s="133">
        <f>SUM(D49:D50)</f>
        <v>32400</v>
      </c>
      <c r="E48" s="141"/>
    </row>
    <row r="49" spans="1:5" x14ac:dyDescent="0.25">
      <c r="A49" s="153" t="s">
        <v>91</v>
      </c>
      <c r="B49" s="134">
        <f>SUM('[1]IT input cost'!B5:B7)</f>
        <v>0</v>
      </c>
      <c r="C49" s="134">
        <f>SUM('[1]8% Reduction of computer cost'!B21:B23)</f>
        <v>0</v>
      </c>
      <c r="D49" s="134">
        <f>SUM('[1]8% Reduction of computer cost'!B21:B23)</f>
        <v>0</v>
      </c>
      <c r="E49" s="141"/>
    </row>
    <row r="50" spans="1:5" x14ac:dyDescent="0.25">
      <c r="A50" s="154" t="s">
        <v>45</v>
      </c>
      <c r="B50" s="134">
        <f>SUM('[1]Training input cost'!C4:C15)</f>
        <v>32400</v>
      </c>
      <c r="C50" s="134">
        <f>SUM('[1]20% Reduction of days'!C23:C34)</f>
        <v>32400</v>
      </c>
      <c r="D50" s="134">
        <f>SUM('[1]20% Reduction of days'!C42:C53)</f>
        <v>32400</v>
      </c>
      <c r="E50" s="141"/>
    </row>
    <row r="51" spans="1:5" x14ac:dyDescent="0.25">
      <c r="A51" s="152" t="s">
        <v>104</v>
      </c>
      <c r="B51" s="133">
        <f>SUM(B49:B50)</f>
        <v>32400</v>
      </c>
      <c r="C51" s="133">
        <f>SUM(C49:C50)</f>
        <v>32400</v>
      </c>
      <c r="D51" s="133">
        <f t="shared" ref="D51" si="3">SUM(D49:D50)</f>
        <v>32400</v>
      </c>
      <c r="E51" s="141"/>
    </row>
    <row r="52" spans="1:5" x14ac:dyDescent="0.25">
      <c r="A52" s="155"/>
      <c r="B52" s="155"/>
      <c r="C52" s="155"/>
      <c r="D52" s="155"/>
      <c r="E52" s="141"/>
    </row>
    <row r="53" spans="1:5" ht="15.75" x14ac:dyDescent="0.25">
      <c r="A53" s="156" t="s">
        <v>87</v>
      </c>
      <c r="B53" s="158"/>
      <c r="C53" s="171">
        <f>15*(1-0.2)</f>
        <v>12</v>
      </c>
      <c r="D53" s="171">
        <f>20*(1-0.2)</f>
        <v>16</v>
      </c>
      <c r="E53" s="141"/>
    </row>
    <row r="54" spans="1:5" ht="15.75" thickBot="1" x14ac:dyDescent="0.3">
      <c r="A54" s="205"/>
      <c r="B54" s="205"/>
      <c r="C54" s="205"/>
      <c r="D54" s="205"/>
      <c r="E54" s="172"/>
    </row>
  </sheetData>
  <mergeCells count="6">
    <mergeCell ref="A54:D54"/>
    <mergeCell ref="A2:D2"/>
    <mergeCell ref="A3:D3"/>
    <mergeCell ref="A17:D17"/>
    <mergeCell ref="A30:D30"/>
    <mergeCell ref="A43:D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</sheetPr>
  <dimension ref="A1:P31"/>
  <sheetViews>
    <sheetView workbookViewId="0">
      <selection activeCell="J14" sqref="J14"/>
    </sheetView>
  </sheetViews>
  <sheetFormatPr defaultRowHeight="15" x14ac:dyDescent="0.25"/>
  <cols>
    <col min="1" max="1" width="16.7109375" bestFit="1" customWidth="1"/>
    <col min="2" max="2" width="9.5703125" customWidth="1"/>
    <col min="3" max="6" width="9.85546875" bestFit="1" customWidth="1"/>
    <col min="8" max="8" width="13" customWidth="1"/>
    <col min="9" max="10" width="9.85546875" bestFit="1" customWidth="1"/>
    <col min="11" max="11" width="11.140625" bestFit="1" customWidth="1"/>
    <col min="12" max="12" width="9.85546875" bestFit="1" customWidth="1"/>
    <col min="13" max="13" width="12.140625" bestFit="1" customWidth="1"/>
    <col min="16" max="16" width="12.140625" bestFit="1" customWidth="1"/>
  </cols>
  <sheetData>
    <row r="1" spans="1:12" thickBot="1" x14ac:dyDescent="0.35"/>
    <row r="2" spans="1:12" thickBot="1" x14ac:dyDescent="0.35">
      <c r="C2" s="19" t="s">
        <v>12</v>
      </c>
      <c r="D2" s="20" t="s">
        <v>13</v>
      </c>
      <c r="E2" s="20" t="s">
        <v>14</v>
      </c>
      <c r="F2" s="20" t="s">
        <v>15</v>
      </c>
    </row>
    <row r="3" spans="1:12" thickBot="1" x14ac:dyDescent="0.35">
      <c r="B3" s="27" t="s">
        <v>10</v>
      </c>
      <c r="C3" s="28">
        <v>124.4</v>
      </c>
      <c r="D3" s="29">
        <v>132</v>
      </c>
      <c r="E3" s="28">
        <v>139.6</v>
      </c>
      <c r="F3" s="30">
        <v>147.5</v>
      </c>
    </row>
    <row r="4" spans="1:12" thickBot="1" x14ac:dyDescent="0.35">
      <c r="B4" s="31" t="s">
        <v>11</v>
      </c>
      <c r="C4" s="21">
        <v>6.8</v>
      </c>
      <c r="D4" s="32">
        <v>6.1</v>
      </c>
      <c r="E4" s="21">
        <v>5.8</v>
      </c>
      <c r="F4" s="21">
        <v>5.7</v>
      </c>
      <c r="K4" s="68"/>
    </row>
    <row r="6" spans="1:12" thickBot="1" x14ac:dyDescent="0.35">
      <c r="B6" s="25" t="s">
        <v>16</v>
      </c>
      <c r="C6" s="25"/>
      <c r="D6" s="25"/>
      <c r="E6" s="25"/>
      <c r="F6" s="25"/>
      <c r="H6" s="25" t="s">
        <v>24</v>
      </c>
    </row>
    <row r="7" spans="1:12" ht="15.75" thickBot="1" x14ac:dyDescent="0.3">
      <c r="A7" s="189" t="s">
        <v>0</v>
      </c>
      <c r="B7" s="186" t="s">
        <v>9</v>
      </c>
      <c r="C7" s="187"/>
      <c r="D7" s="188"/>
      <c r="H7" s="179" t="s">
        <v>8</v>
      </c>
      <c r="I7" s="181" t="s">
        <v>9</v>
      </c>
      <c r="J7" s="182"/>
      <c r="K7" s="182"/>
      <c r="L7" s="183"/>
    </row>
    <row r="8" spans="1:12" ht="15.75" thickBot="1" x14ac:dyDescent="0.3">
      <c r="A8" s="190"/>
      <c r="B8" s="1" t="s">
        <v>1</v>
      </c>
      <c r="C8" s="1" t="s">
        <v>2</v>
      </c>
      <c r="D8" s="1" t="s">
        <v>3</v>
      </c>
      <c r="H8" s="180"/>
      <c r="I8" s="15" t="s">
        <v>7</v>
      </c>
      <c r="J8" s="15" t="s">
        <v>6</v>
      </c>
      <c r="K8" s="15" t="s">
        <v>5</v>
      </c>
      <c r="L8" s="16" t="s">
        <v>4</v>
      </c>
    </row>
    <row r="9" spans="1:12" ht="14.45" x14ac:dyDescent="0.3">
      <c r="A9" s="2">
        <v>78066</v>
      </c>
      <c r="B9" s="3">
        <v>58551</v>
      </c>
      <c r="C9" s="3">
        <v>48792</v>
      </c>
      <c r="D9" s="4">
        <v>29274</v>
      </c>
      <c r="H9" s="13">
        <v>26768.400000000001</v>
      </c>
      <c r="I9" s="13">
        <v>2230.6999999999998</v>
      </c>
      <c r="J9" s="12">
        <v>514.82000000000005</v>
      </c>
      <c r="K9" s="14">
        <v>102.6</v>
      </c>
      <c r="L9" s="13">
        <v>11.44</v>
      </c>
    </row>
    <row r="10" spans="1:12" ht="14.45" x14ac:dyDescent="0.3">
      <c r="A10" s="5">
        <v>79227</v>
      </c>
      <c r="B10" s="6">
        <v>59421</v>
      </c>
      <c r="C10" s="6">
        <v>49518</v>
      </c>
      <c r="D10" s="7">
        <v>29709</v>
      </c>
    </row>
    <row r="11" spans="1:12" ht="14.45" x14ac:dyDescent="0.3">
      <c r="A11" s="5">
        <v>80427</v>
      </c>
      <c r="B11" s="6">
        <v>60321</v>
      </c>
      <c r="C11" s="6">
        <v>50268</v>
      </c>
      <c r="D11" s="7">
        <v>30159</v>
      </c>
    </row>
    <row r="12" spans="1:12" ht="18.600000000000001" thickBot="1" x14ac:dyDescent="0.4">
      <c r="A12" s="5">
        <v>81624</v>
      </c>
      <c r="B12" s="6">
        <v>61218</v>
      </c>
      <c r="C12" s="6">
        <v>51015</v>
      </c>
      <c r="D12" s="7">
        <v>30609</v>
      </c>
      <c r="H12" s="61" t="s">
        <v>24</v>
      </c>
      <c r="I12" s="62"/>
      <c r="J12" s="62"/>
      <c r="K12" s="62"/>
      <c r="L12" s="60"/>
    </row>
    <row r="13" spans="1:12" thickBot="1" x14ac:dyDescent="0.35">
      <c r="A13" s="8">
        <v>82857</v>
      </c>
      <c r="B13" s="9">
        <v>62142</v>
      </c>
      <c r="C13" s="9">
        <v>51786</v>
      </c>
      <c r="D13" s="10">
        <v>31071</v>
      </c>
      <c r="H13" s="41" t="s">
        <v>23</v>
      </c>
      <c r="I13" s="43" t="s">
        <v>12</v>
      </c>
      <c r="J13" s="35" t="s">
        <v>13</v>
      </c>
      <c r="K13" s="36" t="s">
        <v>14</v>
      </c>
      <c r="L13" s="37" t="s">
        <v>15</v>
      </c>
    </row>
    <row r="14" spans="1:12" ht="14.45" x14ac:dyDescent="0.3">
      <c r="H14" s="42" t="s">
        <v>7</v>
      </c>
      <c r="I14" s="12">
        <v>2230.6999999999998</v>
      </c>
      <c r="J14" s="38">
        <f t="shared" ref="J14:L17" si="0">I14/C$3*D$3</f>
        <v>2366.9807073954985</v>
      </c>
      <c r="K14" s="39">
        <f t="shared" si="0"/>
        <v>2503.2614147909967</v>
      </c>
      <c r="L14" s="40">
        <f t="shared" si="0"/>
        <v>2644.9216237942123</v>
      </c>
    </row>
    <row r="15" spans="1:12" thickBot="1" x14ac:dyDescent="0.35">
      <c r="B15" s="25" t="s">
        <v>17</v>
      </c>
      <c r="H15" s="42" t="s">
        <v>6</v>
      </c>
      <c r="I15" s="12">
        <v>514.82000000000005</v>
      </c>
      <c r="J15" s="38">
        <f t="shared" si="0"/>
        <v>546.27202572347267</v>
      </c>
      <c r="K15" s="39">
        <f t="shared" si="0"/>
        <v>577.7240514469454</v>
      </c>
      <c r="L15" s="39">
        <f t="shared" si="0"/>
        <v>610.4176045016078</v>
      </c>
    </row>
    <row r="16" spans="1:12" thickBot="1" x14ac:dyDescent="0.35">
      <c r="A16" s="48" t="s">
        <v>4</v>
      </c>
      <c r="B16" s="49" t="s">
        <v>12</v>
      </c>
      <c r="C16" s="33" t="s">
        <v>13</v>
      </c>
      <c r="D16" s="52" t="s">
        <v>14</v>
      </c>
      <c r="E16" s="33" t="s">
        <v>15</v>
      </c>
      <c r="H16" s="42" t="s">
        <v>5</v>
      </c>
      <c r="I16" s="12">
        <v>102.6</v>
      </c>
      <c r="J16" s="38">
        <f t="shared" si="0"/>
        <v>108.86816720257232</v>
      </c>
      <c r="K16" s="39">
        <f t="shared" si="0"/>
        <v>115.13633440514467</v>
      </c>
      <c r="L16" s="39">
        <f t="shared" si="0"/>
        <v>121.65192926045015</v>
      </c>
    </row>
    <row r="17" spans="1:16" ht="14.45" x14ac:dyDescent="0.3">
      <c r="A17" s="50" t="s">
        <v>20</v>
      </c>
      <c r="B17" s="26">
        <v>58551</v>
      </c>
      <c r="C17" s="53">
        <f t="shared" ref="C17:E19" si="1">B17/C$3*D$3</f>
        <v>62128.070739549839</v>
      </c>
      <c r="D17" s="53">
        <f t="shared" si="1"/>
        <v>65705.141479099679</v>
      </c>
      <c r="E17" s="53">
        <f t="shared" si="1"/>
        <v>69423.412379421221</v>
      </c>
      <c r="H17" s="42" t="s">
        <v>4</v>
      </c>
      <c r="I17" s="12">
        <v>11.44</v>
      </c>
      <c r="J17" s="38">
        <f t="shared" si="0"/>
        <v>12.138906752411573</v>
      </c>
      <c r="K17" s="39">
        <f t="shared" si="0"/>
        <v>12.837813504823149</v>
      </c>
      <c r="L17" s="39">
        <f t="shared" si="0"/>
        <v>13.564308681672024</v>
      </c>
    </row>
    <row r="18" spans="1:16" ht="14.45" x14ac:dyDescent="0.3">
      <c r="A18" s="42" t="s">
        <v>19</v>
      </c>
      <c r="B18" s="12">
        <v>48792</v>
      </c>
      <c r="C18" s="54">
        <f t="shared" si="1"/>
        <v>51772.861736334402</v>
      </c>
      <c r="D18" s="54">
        <f t="shared" si="1"/>
        <v>54753.723472668804</v>
      </c>
      <c r="E18" s="54">
        <f t="shared" si="1"/>
        <v>57852.250803858515</v>
      </c>
    </row>
    <row r="19" spans="1:16" ht="14.45" x14ac:dyDescent="0.3">
      <c r="A19" s="42" t="s">
        <v>18</v>
      </c>
      <c r="B19" s="12">
        <v>29274</v>
      </c>
      <c r="C19" s="54">
        <f t="shared" si="1"/>
        <v>31062.443729903538</v>
      </c>
      <c r="D19" s="54">
        <f t="shared" si="1"/>
        <v>32850.887459807076</v>
      </c>
      <c r="E19" s="54">
        <f t="shared" si="1"/>
        <v>34709.927652733124</v>
      </c>
    </row>
    <row r="21" spans="1:16" ht="18.600000000000001" thickBot="1" x14ac:dyDescent="0.4">
      <c r="B21" s="65" t="s">
        <v>21</v>
      </c>
      <c r="C21" s="65"/>
      <c r="D21" s="65"/>
      <c r="E21" s="65"/>
      <c r="F21" s="65"/>
      <c r="G21" s="66"/>
      <c r="H21" s="63" t="s">
        <v>26</v>
      </c>
    </row>
    <row r="22" spans="1:16" ht="15.75" thickBot="1" x14ac:dyDescent="0.3">
      <c r="A22" s="191" t="s">
        <v>0</v>
      </c>
      <c r="B22" s="186" t="s">
        <v>9</v>
      </c>
      <c r="C22" s="187"/>
      <c r="D22" s="187"/>
      <c r="E22" s="188"/>
      <c r="H22" s="184" t="s">
        <v>9</v>
      </c>
      <c r="I22" s="185"/>
    </row>
    <row r="23" spans="1:16" ht="15.75" thickBot="1" x14ac:dyDescent="0.3">
      <c r="A23" s="192"/>
      <c r="B23" s="1" t="s">
        <v>7</v>
      </c>
      <c r="C23" s="1" t="s">
        <v>6</v>
      </c>
      <c r="D23" s="1" t="s">
        <v>5</v>
      </c>
      <c r="E23" s="1" t="s">
        <v>4</v>
      </c>
      <c r="H23" s="18" t="s">
        <v>5</v>
      </c>
      <c r="I23" s="18" t="s">
        <v>4</v>
      </c>
      <c r="M23" s="69"/>
    </row>
    <row r="24" spans="1:16" thickBot="1" x14ac:dyDescent="0.35">
      <c r="A24" s="22">
        <v>33345.96</v>
      </c>
      <c r="B24" s="11">
        <v>2778.83</v>
      </c>
      <c r="C24" s="23">
        <v>641.32000000000005</v>
      </c>
      <c r="D24" s="23">
        <v>128.26</v>
      </c>
      <c r="E24" s="24">
        <v>14.25</v>
      </c>
      <c r="H24" s="17">
        <v>78.86</v>
      </c>
      <c r="I24" s="17">
        <v>8.76</v>
      </c>
      <c r="P24" s="68"/>
    </row>
    <row r="26" spans="1:16" ht="18.600000000000001" thickBot="1" x14ac:dyDescent="0.4">
      <c r="B26" s="61" t="s">
        <v>22</v>
      </c>
      <c r="C26" s="62"/>
      <c r="D26" s="62"/>
      <c r="E26" s="62"/>
      <c r="H26" s="61" t="s">
        <v>25</v>
      </c>
      <c r="I26" s="62"/>
      <c r="J26" s="62"/>
      <c r="K26" s="62"/>
      <c r="L26" s="64"/>
    </row>
    <row r="27" spans="1:16" thickBot="1" x14ac:dyDescent="0.35">
      <c r="A27" s="34" t="s">
        <v>23</v>
      </c>
      <c r="B27" s="34" t="s">
        <v>12</v>
      </c>
      <c r="C27" s="56" t="s">
        <v>13</v>
      </c>
      <c r="D27" s="57" t="s">
        <v>14</v>
      </c>
      <c r="E27" s="56" t="s">
        <v>15</v>
      </c>
      <c r="H27" s="48" t="s">
        <v>23</v>
      </c>
      <c r="I27" s="49" t="s">
        <v>12</v>
      </c>
      <c r="J27" s="44" t="s">
        <v>13</v>
      </c>
      <c r="K27" s="37" t="s">
        <v>14</v>
      </c>
      <c r="L27" s="45" t="s">
        <v>15</v>
      </c>
    </row>
    <row r="28" spans="1:16" ht="14.45" x14ac:dyDescent="0.3">
      <c r="A28" s="55" t="s">
        <v>7</v>
      </c>
      <c r="B28" s="12">
        <v>2778.83</v>
      </c>
      <c r="C28" s="58">
        <f t="shared" ref="C28:E31" si="2">B28/C$3*D$3</f>
        <v>2948.5977491961412</v>
      </c>
      <c r="D28" s="58">
        <f t="shared" si="2"/>
        <v>3118.3654983922825</v>
      </c>
      <c r="E28" s="59">
        <f t="shared" si="2"/>
        <v>3294.8346061093243</v>
      </c>
      <c r="H28" s="51" t="s">
        <v>5</v>
      </c>
      <c r="I28" s="17">
        <v>78.86</v>
      </c>
      <c r="J28" s="46">
        <f t="shared" ref="J28:L29" si="3">I28/C$3*D$3</f>
        <v>83.677813504823149</v>
      </c>
      <c r="K28" s="47">
        <f t="shared" si="3"/>
        <v>88.495627009646299</v>
      </c>
      <c r="L28" s="47">
        <f t="shared" si="3"/>
        <v>93.503617363344048</v>
      </c>
    </row>
    <row r="29" spans="1:16" ht="14.45" x14ac:dyDescent="0.3">
      <c r="A29" s="55" t="s">
        <v>6</v>
      </c>
      <c r="B29" s="12">
        <v>641.32000000000005</v>
      </c>
      <c r="C29" s="58">
        <f t="shared" si="2"/>
        <v>680.5003215434084</v>
      </c>
      <c r="D29" s="58">
        <f t="shared" si="2"/>
        <v>719.68064308681676</v>
      </c>
      <c r="E29" s="59">
        <f t="shared" si="2"/>
        <v>760.40755627009651</v>
      </c>
      <c r="H29" s="42" t="s">
        <v>4</v>
      </c>
      <c r="I29" s="12">
        <v>8.76</v>
      </c>
      <c r="J29" s="46">
        <f t="shared" si="3"/>
        <v>9.2951768488745987</v>
      </c>
      <c r="K29" s="47">
        <f t="shared" si="3"/>
        <v>9.8303536977491959</v>
      </c>
      <c r="L29" s="47">
        <f t="shared" si="3"/>
        <v>10.386655948553054</v>
      </c>
    </row>
    <row r="30" spans="1:16" x14ac:dyDescent="0.25">
      <c r="A30" s="55" t="s">
        <v>5</v>
      </c>
      <c r="B30" s="12">
        <v>128.26</v>
      </c>
      <c r="C30" s="58">
        <f t="shared" si="2"/>
        <v>136.09581993569131</v>
      </c>
      <c r="D30" s="58">
        <f t="shared" si="2"/>
        <v>143.93163987138263</v>
      </c>
      <c r="E30" s="59">
        <f t="shared" si="2"/>
        <v>152.07676848874598</v>
      </c>
    </row>
    <row r="31" spans="1:16" x14ac:dyDescent="0.25">
      <c r="A31" s="55" t="s">
        <v>4</v>
      </c>
      <c r="B31" s="12">
        <v>14.25</v>
      </c>
      <c r="C31" s="58">
        <f t="shared" si="2"/>
        <v>15.120578778135048</v>
      </c>
      <c r="D31" s="58">
        <f t="shared" si="2"/>
        <v>15.991157556270094</v>
      </c>
      <c r="E31" s="59">
        <f t="shared" si="2"/>
        <v>16.896101286173632</v>
      </c>
    </row>
  </sheetData>
  <mergeCells count="7">
    <mergeCell ref="H7:H8"/>
    <mergeCell ref="I7:L7"/>
    <mergeCell ref="H22:I22"/>
    <mergeCell ref="B7:D7"/>
    <mergeCell ref="A7:A8"/>
    <mergeCell ref="A22:A23"/>
    <mergeCell ref="B22:E22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E17:G20"/>
  <sheetViews>
    <sheetView workbookViewId="0">
      <selection activeCell="G20" sqref="G20"/>
    </sheetView>
  </sheetViews>
  <sheetFormatPr defaultRowHeight="15" x14ac:dyDescent="0.25"/>
  <sheetData>
    <row r="17" spans="5:7" x14ac:dyDescent="0.3">
      <c r="E17" s="67">
        <v>46000</v>
      </c>
      <c r="F17" s="67">
        <v>50000</v>
      </c>
      <c r="G17" s="67">
        <v>46000</v>
      </c>
    </row>
    <row r="18" spans="5:7" x14ac:dyDescent="0.3">
      <c r="E18" s="67">
        <v>50000</v>
      </c>
      <c r="F18" s="67">
        <v>52000</v>
      </c>
      <c r="G18" s="67">
        <v>50000</v>
      </c>
    </row>
    <row r="19" spans="5:7" x14ac:dyDescent="0.3">
      <c r="E19" s="67"/>
      <c r="F19" s="67">
        <v>55000</v>
      </c>
      <c r="G19" s="67">
        <v>52000</v>
      </c>
    </row>
    <row r="20" spans="5:7" x14ac:dyDescent="0.3">
      <c r="E20" s="67"/>
      <c r="F20" s="67"/>
      <c r="G20" s="67">
        <v>55000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6:P28"/>
  <sheetViews>
    <sheetView workbookViewId="0">
      <selection activeCell="O15" sqref="O15"/>
    </sheetView>
  </sheetViews>
  <sheetFormatPr defaultRowHeight="15" x14ac:dyDescent="0.25"/>
  <sheetData>
    <row r="6" spans="2:16" x14ac:dyDescent="0.3">
      <c r="E6">
        <v>1000</v>
      </c>
      <c r="G6">
        <v>1000</v>
      </c>
    </row>
    <row r="7" spans="2:16" x14ac:dyDescent="0.3">
      <c r="E7">
        <v>1000</v>
      </c>
      <c r="G7">
        <v>1500</v>
      </c>
    </row>
    <row r="8" spans="2:16" x14ac:dyDescent="0.3">
      <c r="C8">
        <v>1000</v>
      </c>
      <c r="E8">
        <v>1500</v>
      </c>
      <c r="G8">
        <v>2000</v>
      </c>
      <c r="J8">
        <v>1000</v>
      </c>
      <c r="M8">
        <v>1000</v>
      </c>
      <c r="N8">
        <v>1500</v>
      </c>
      <c r="O8">
        <v>2000</v>
      </c>
      <c r="P8">
        <v>2500</v>
      </c>
    </row>
    <row r="9" spans="2:16" x14ac:dyDescent="0.3">
      <c r="C9">
        <v>1500</v>
      </c>
      <c r="E9">
        <v>2000</v>
      </c>
      <c r="G9">
        <v>2500</v>
      </c>
      <c r="J9">
        <v>1500</v>
      </c>
    </row>
    <row r="10" spans="2:16" x14ac:dyDescent="0.3">
      <c r="C10">
        <v>2000</v>
      </c>
      <c r="E10">
        <v>2500</v>
      </c>
      <c r="F10">
        <v>1000</v>
      </c>
      <c r="J10">
        <v>2000</v>
      </c>
    </row>
    <row r="11" spans="2:16" x14ac:dyDescent="0.3">
      <c r="C11">
        <v>2500</v>
      </c>
      <c r="J11">
        <v>2500</v>
      </c>
    </row>
    <row r="13" spans="2:16" x14ac:dyDescent="0.3">
      <c r="B13" s="67">
        <v>1000</v>
      </c>
    </row>
    <row r="14" spans="2:16" x14ac:dyDescent="0.3">
      <c r="B14" s="67">
        <v>1500</v>
      </c>
      <c r="I14">
        <f t="shared" ref="I14:I17" si="0">C8</f>
        <v>1000</v>
      </c>
    </row>
    <row r="15" spans="2:16" x14ac:dyDescent="0.3">
      <c r="B15" s="67">
        <v>2000</v>
      </c>
      <c r="I15">
        <f t="shared" si="0"/>
        <v>1500</v>
      </c>
    </row>
    <row r="16" spans="2:16" x14ac:dyDescent="0.3">
      <c r="B16" s="67">
        <v>2500</v>
      </c>
      <c r="I16">
        <f t="shared" si="0"/>
        <v>2000</v>
      </c>
    </row>
    <row r="17" spans="5:10" x14ac:dyDescent="0.3">
      <c r="E17" s="67">
        <v>46000</v>
      </c>
      <c r="I17">
        <f t="shared" si="0"/>
        <v>2500</v>
      </c>
    </row>
    <row r="18" spans="5:10" x14ac:dyDescent="0.3">
      <c r="E18" s="67">
        <v>50000</v>
      </c>
    </row>
    <row r="19" spans="5:10" x14ac:dyDescent="0.3">
      <c r="E19" s="67">
        <v>52000</v>
      </c>
      <c r="G19" s="67">
        <v>1000</v>
      </c>
    </row>
    <row r="20" spans="5:10" x14ac:dyDescent="0.3">
      <c r="E20" s="67">
        <v>55000</v>
      </c>
      <c r="G20" s="67">
        <v>1500</v>
      </c>
    </row>
    <row r="21" spans="5:10" x14ac:dyDescent="0.3">
      <c r="G21" s="67">
        <v>2000</v>
      </c>
    </row>
    <row r="22" spans="5:10" x14ac:dyDescent="0.3">
      <c r="G22" s="67">
        <v>2500</v>
      </c>
      <c r="J22" s="67">
        <v>46000</v>
      </c>
    </row>
    <row r="23" spans="5:10" x14ac:dyDescent="0.3">
      <c r="J23" s="67">
        <v>48000</v>
      </c>
    </row>
    <row r="24" spans="5:10" x14ac:dyDescent="0.3">
      <c r="J24" s="67">
        <v>50000</v>
      </c>
    </row>
    <row r="25" spans="5:10" x14ac:dyDescent="0.3">
      <c r="J25" s="67">
        <v>52000</v>
      </c>
    </row>
    <row r="26" spans="5:10" x14ac:dyDescent="0.3">
      <c r="J26" s="67">
        <v>54000</v>
      </c>
    </row>
    <row r="27" spans="5:10" x14ac:dyDescent="0.3">
      <c r="J27" s="67">
        <v>56000</v>
      </c>
    </row>
    <row r="28" spans="5:10" x14ac:dyDescent="0.3">
      <c r="J28" s="67">
        <v>60000</v>
      </c>
    </row>
  </sheetData>
  <dataValidations xWindow="315" yWindow="365" count="5">
    <dataValidation type="list" allowBlank="1" showInputMessage="1" showErrorMessage="1" prompt="Select" sqref="C8:C11 F10 E6:E10 M8:P8" xr:uid="{00000000-0002-0000-0300-000000000000}">
      <formula1>$C$8:$C$11</formula1>
    </dataValidation>
    <dataValidation type="list" allowBlank="1" showInputMessage="1" showErrorMessage="1" prompt="Select" sqref="G19" xr:uid="{00000000-0002-0000-0300-000001000000}">
      <formula1>$N$16:$N$19</formula1>
    </dataValidation>
    <dataValidation type="list" allowBlank="1" showInputMessage="1" showErrorMessage="1" prompt="Select" sqref="B13:B16" xr:uid="{00000000-0002-0000-0300-000002000000}">
      <formula1>$J$9:$J$12</formula1>
    </dataValidation>
    <dataValidation type="list" allowBlank="1" showInputMessage="1" showErrorMessage="1" prompt="Select" sqref="E17:E20" xr:uid="{00000000-0002-0000-0300-000003000000}">
      <formula1>$K$8:$K$11</formula1>
    </dataValidation>
    <dataValidation type="list" allowBlank="1" showInputMessage="1" showErrorMessage="1" sqref="J22:J28" xr:uid="{00000000-0002-0000-0300-000004000000}">
      <formula1>$M$6:$M$12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J14"/>
  <sheetViews>
    <sheetView workbookViewId="0">
      <selection activeCell="C29" sqref="C29"/>
    </sheetView>
  </sheetViews>
  <sheetFormatPr defaultRowHeight="15" x14ac:dyDescent="0.25"/>
  <cols>
    <col min="1" max="1" width="4.140625" customWidth="1"/>
    <col min="2" max="2" width="34.140625" customWidth="1"/>
    <col min="3" max="3" width="4.85546875" customWidth="1"/>
    <col min="4" max="4" width="31.5703125" customWidth="1"/>
    <col min="7" max="7" width="4.140625" customWidth="1"/>
    <col min="8" max="8" width="34.140625" customWidth="1"/>
    <col min="9" max="9" width="4.85546875" customWidth="1"/>
    <col min="10" max="10" width="58.42578125" customWidth="1"/>
  </cols>
  <sheetData>
    <row r="1" spans="1:10" ht="21" x14ac:dyDescent="0.4">
      <c r="B1" s="193" t="s">
        <v>58</v>
      </c>
      <c r="C1" s="193"/>
      <c r="D1" s="193"/>
      <c r="H1" s="193" t="s">
        <v>58</v>
      </c>
      <c r="I1" s="193"/>
      <c r="J1" s="193"/>
    </row>
    <row r="2" spans="1:10" ht="15.6" x14ac:dyDescent="0.3">
      <c r="A2" s="109"/>
      <c r="B2" s="194" t="s">
        <v>62</v>
      </c>
      <c r="C2" s="194"/>
      <c r="D2" s="194"/>
      <c r="G2" s="109"/>
      <c r="H2" s="194" t="s">
        <v>62</v>
      </c>
      <c r="I2" s="194"/>
      <c r="J2" s="194"/>
    </row>
    <row r="3" spans="1:10" ht="14.45" x14ac:dyDescent="0.3">
      <c r="A3" s="112"/>
      <c r="B3" s="113" t="s">
        <v>60</v>
      </c>
      <c r="C3" s="113"/>
      <c r="D3" s="113" t="s">
        <v>59</v>
      </c>
      <c r="G3" s="112"/>
      <c r="H3" s="113" t="s">
        <v>76</v>
      </c>
      <c r="I3" s="113"/>
      <c r="J3" s="113" t="s">
        <v>77</v>
      </c>
    </row>
    <row r="4" spans="1:10" ht="14.45" x14ac:dyDescent="0.3">
      <c r="A4" s="110" t="s">
        <v>65</v>
      </c>
      <c r="B4" s="111"/>
      <c r="C4" s="110" t="s">
        <v>65</v>
      </c>
      <c r="D4" s="111" t="s">
        <v>39</v>
      </c>
      <c r="G4" s="110" t="s">
        <v>65</v>
      </c>
      <c r="H4" s="111" t="s">
        <v>68</v>
      </c>
      <c r="I4" s="110" t="s">
        <v>65</v>
      </c>
      <c r="J4" s="114" t="s">
        <v>79</v>
      </c>
    </row>
    <row r="5" spans="1:10" ht="14.45" x14ac:dyDescent="0.3">
      <c r="A5" s="111"/>
      <c r="B5" s="111"/>
      <c r="C5" s="110" t="s">
        <v>67</v>
      </c>
      <c r="D5" s="111" t="s">
        <v>61</v>
      </c>
      <c r="G5" s="110" t="s">
        <v>67</v>
      </c>
      <c r="H5" s="111" t="s">
        <v>70</v>
      </c>
      <c r="I5" s="110" t="s">
        <v>67</v>
      </c>
      <c r="J5" s="111" t="s">
        <v>80</v>
      </c>
    </row>
    <row r="6" spans="1:10" ht="14.45" x14ac:dyDescent="0.3">
      <c r="A6" s="111"/>
      <c r="B6" s="111"/>
      <c r="C6" s="110" t="s">
        <v>69</v>
      </c>
      <c r="D6" s="111" t="s">
        <v>68</v>
      </c>
      <c r="G6" s="110" t="s">
        <v>69</v>
      </c>
      <c r="H6" s="111" t="s">
        <v>39</v>
      </c>
      <c r="I6" s="110" t="s">
        <v>69</v>
      </c>
      <c r="J6" s="111" t="s">
        <v>81</v>
      </c>
    </row>
    <row r="7" spans="1:10" ht="14.45" x14ac:dyDescent="0.3">
      <c r="A7" s="111"/>
      <c r="B7" s="111"/>
      <c r="C7" s="110" t="s">
        <v>71</v>
      </c>
      <c r="D7" s="111" t="s">
        <v>70</v>
      </c>
    </row>
    <row r="8" spans="1:10" ht="15.6" x14ac:dyDescent="0.3">
      <c r="A8" s="111"/>
      <c r="B8" s="111"/>
      <c r="C8" s="110" t="s">
        <v>73</v>
      </c>
      <c r="D8" s="111" t="s">
        <v>72</v>
      </c>
      <c r="G8" s="109"/>
      <c r="H8" s="175" t="s">
        <v>63</v>
      </c>
      <c r="I8" s="175"/>
      <c r="J8" s="175"/>
    </row>
    <row r="9" spans="1:10" ht="14.45" x14ac:dyDescent="0.3">
      <c r="A9" s="111"/>
      <c r="B9" s="111"/>
      <c r="C9" s="110" t="s">
        <v>74</v>
      </c>
      <c r="D9" s="111" t="s">
        <v>75</v>
      </c>
      <c r="G9" s="112"/>
      <c r="H9" s="113" t="s">
        <v>76</v>
      </c>
      <c r="I9" s="113"/>
      <c r="J9" s="113" t="s">
        <v>77</v>
      </c>
    </row>
    <row r="10" spans="1:10" ht="14.45" x14ac:dyDescent="0.3">
      <c r="G10" s="110" t="s">
        <v>65</v>
      </c>
      <c r="H10" s="111" t="s">
        <v>64</v>
      </c>
      <c r="I10" s="110"/>
      <c r="J10" s="111"/>
    </row>
    <row r="11" spans="1:10" ht="15.6" x14ac:dyDescent="0.3">
      <c r="A11" s="109"/>
      <c r="B11" s="175" t="s">
        <v>63</v>
      </c>
      <c r="C11" s="175"/>
      <c r="D11" s="175"/>
      <c r="G11" s="110" t="s">
        <v>67</v>
      </c>
      <c r="H11" s="111" t="s">
        <v>66</v>
      </c>
      <c r="I11" s="111"/>
      <c r="J11" s="111"/>
    </row>
    <row r="12" spans="1:10" ht="14.45" x14ac:dyDescent="0.3">
      <c r="A12" s="112"/>
      <c r="B12" s="113" t="s">
        <v>60</v>
      </c>
      <c r="C12" s="113"/>
      <c r="D12" s="113" t="s">
        <v>59</v>
      </c>
      <c r="G12" s="110" t="s">
        <v>69</v>
      </c>
      <c r="H12" s="111" t="s">
        <v>78</v>
      </c>
      <c r="I12" s="111"/>
      <c r="J12" s="111"/>
    </row>
    <row r="13" spans="1:10" ht="14.45" x14ac:dyDescent="0.3">
      <c r="A13" s="110" t="s">
        <v>65</v>
      </c>
      <c r="B13" s="111" t="s">
        <v>64</v>
      </c>
      <c r="C13" s="110" t="s">
        <v>65</v>
      </c>
      <c r="D13" s="111"/>
    </row>
    <row r="14" spans="1:10" ht="14.45" x14ac:dyDescent="0.3">
      <c r="A14" s="110" t="s">
        <v>67</v>
      </c>
      <c r="B14" s="111" t="s">
        <v>66</v>
      </c>
      <c r="C14" s="111"/>
      <c r="D14" s="111"/>
    </row>
  </sheetData>
  <mergeCells count="6">
    <mergeCell ref="B1:D1"/>
    <mergeCell ref="B2:D2"/>
    <mergeCell ref="B11:D11"/>
    <mergeCell ref="H1:J1"/>
    <mergeCell ref="H2:J2"/>
    <mergeCell ref="H8:J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FF99"/>
  </sheetPr>
  <dimension ref="A1:L54"/>
  <sheetViews>
    <sheetView topLeftCell="A13" workbookViewId="0">
      <selection activeCell="G66" sqref="G66"/>
    </sheetView>
  </sheetViews>
  <sheetFormatPr defaultRowHeight="15" x14ac:dyDescent="0.25"/>
  <cols>
    <col min="1" max="1" width="57.42578125" customWidth="1"/>
    <col min="2" max="2" width="15.85546875" style="83" customWidth="1"/>
    <col min="3" max="3" width="19.5703125" style="83" customWidth="1"/>
    <col min="4" max="4" width="15.85546875" style="71" customWidth="1"/>
    <col min="5" max="5" width="17.140625" customWidth="1"/>
  </cols>
  <sheetData>
    <row r="1" spans="1:12" ht="20.25" customHeight="1" x14ac:dyDescent="0.4">
      <c r="A1" s="195" t="s">
        <v>84</v>
      </c>
      <c r="B1" s="195"/>
      <c r="C1" s="195"/>
      <c r="D1" s="195"/>
      <c r="E1" s="195"/>
      <c r="F1" s="195"/>
    </row>
    <row r="3" spans="1:12" ht="26.25" customHeight="1" x14ac:dyDescent="0.3">
      <c r="A3" s="72"/>
      <c r="B3" s="85" t="s">
        <v>28</v>
      </c>
      <c r="C3" s="86" t="s">
        <v>52</v>
      </c>
      <c r="D3" s="86" t="s">
        <v>51</v>
      </c>
      <c r="E3" s="87" t="s">
        <v>53</v>
      </c>
    </row>
    <row r="4" spans="1:12" ht="14.45" x14ac:dyDescent="0.3">
      <c r="A4" s="96" t="s">
        <v>33</v>
      </c>
      <c r="B4" s="80">
        <v>12</v>
      </c>
      <c r="C4" s="103"/>
      <c r="D4" s="100"/>
      <c r="E4" s="97"/>
    </row>
    <row r="5" spans="1:12" ht="14.45" x14ac:dyDescent="0.3">
      <c r="A5" s="96" t="s">
        <v>30</v>
      </c>
      <c r="B5" s="81">
        <v>367</v>
      </c>
      <c r="C5" s="104"/>
      <c r="D5" s="101"/>
      <c r="E5" s="97"/>
    </row>
    <row r="6" spans="1:12" ht="14.45" x14ac:dyDescent="0.3">
      <c r="A6" s="96" t="s">
        <v>29</v>
      </c>
      <c r="B6" s="81">
        <v>5</v>
      </c>
      <c r="C6" s="104"/>
      <c r="D6" s="101"/>
      <c r="E6" s="97"/>
    </row>
    <row r="7" spans="1:12" ht="14.45" x14ac:dyDescent="0.3">
      <c r="A7" s="96" t="s">
        <v>36</v>
      </c>
      <c r="B7" s="82">
        <f>B6*B5</f>
        <v>1835</v>
      </c>
      <c r="C7" s="105"/>
      <c r="D7" s="101"/>
      <c r="E7" s="97"/>
    </row>
    <row r="8" spans="1:12" ht="14.45" x14ac:dyDescent="0.3">
      <c r="A8" s="96" t="s">
        <v>31</v>
      </c>
      <c r="B8" s="80">
        <v>6</v>
      </c>
      <c r="C8" s="75">
        <v>15000</v>
      </c>
      <c r="D8" s="100"/>
      <c r="E8" s="100"/>
    </row>
    <row r="9" spans="1:12" ht="14.45" x14ac:dyDescent="0.3">
      <c r="A9" s="96" t="s">
        <v>43</v>
      </c>
      <c r="B9" s="80">
        <v>6</v>
      </c>
      <c r="C9" s="75">
        <v>15000</v>
      </c>
      <c r="D9" s="100"/>
      <c r="E9" s="78">
        <f>C9*B9</f>
        <v>90000</v>
      </c>
    </row>
    <row r="10" spans="1:12" ht="14.45" x14ac:dyDescent="0.3">
      <c r="A10" s="96" t="s">
        <v>32</v>
      </c>
      <c r="B10" s="80">
        <v>5</v>
      </c>
      <c r="C10" s="77">
        <v>1200</v>
      </c>
      <c r="D10" s="100"/>
      <c r="E10" s="97"/>
    </row>
    <row r="11" spans="1:12" ht="19.5" customHeight="1" x14ac:dyDescent="0.3">
      <c r="A11" s="96" t="s">
        <v>40</v>
      </c>
      <c r="B11" s="88">
        <f>B10*B9</f>
        <v>30</v>
      </c>
      <c r="C11" s="106">
        <v>1200</v>
      </c>
      <c r="D11" s="102"/>
      <c r="E11" s="78">
        <f>C10*B10*B9*B4</f>
        <v>432000</v>
      </c>
      <c r="L11" s="73"/>
    </row>
    <row r="12" spans="1:12" ht="14.45" x14ac:dyDescent="0.3">
      <c r="A12" s="96" t="s">
        <v>42</v>
      </c>
      <c r="B12" s="103"/>
      <c r="C12" s="103"/>
      <c r="D12" s="79">
        <v>350</v>
      </c>
      <c r="E12" s="78">
        <f>D12*B4*B7</f>
        <v>7707000</v>
      </c>
    </row>
    <row r="13" spans="1:12" ht="14.45" x14ac:dyDescent="0.3">
      <c r="A13" s="96" t="s">
        <v>35</v>
      </c>
      <c r="B13" s="103"/>
      <c r="C13" s="103"/>
      <c r="D13" s="100"/>
      <c r="E13" s="77">
        <v>40000</v>
      </c>
    </row>
    <row r="14" spans="1:12" ht="14.45" x14ac:dyDescent="0.3">
      <c r="A14" s="96" t="s">
        <v>38</v>
      </c>
      <c r="B14" s="103"/>
      <c r="C14" s="103"/>
      <c r="D14" s="77">
        <v>300</v>
      </c>
      <c r="E14" s="78">
        <f>D14*B7*B4</f>
        <v>6606000</v>
      </c>
    </row>
    <row r="15" spans="1:12" ht="14.45" x14ac:dyDescent="0.3">
      <c r="A15" s="96" t="s">
        <v>39</v>
      </c>
      <c r="B15" s="103"/>
      <c r="C15" s="103"/>
      <c r="D15" s="100"/>
      <c r="E15" s="77">
        <v>80000</v>
      </c>
    </row>
    <row r="16" spans="1:12" ht="22.5" customHeight="1" x14ac:dyDescent="0.3">
      <c r="A16" s="98" t="s">
        <v>37</v>
      </c>
      <c r="B16" s="103"/>
      <c r="C16" s="103"/>
      <c r="D16" s="100"/>
      <c r="E16" s="78">
        <f>SUM(E5:E15)</f>
        <v>14955000</v>
      </c>
    </row>
    <row r="19" spans="1:6" ht="14.45" x14ac:dyDescent="0.3">
      <c r="A19" s="76"/>
    </row>
    <row r="20" spans="1:6" ht="21" x14ac:dyDescent="0.4">
      <c r="A20" s="195" t="s">
        <v>83</v>
      </c>
      <c r="B20" s="195"/>
      <c r="C20" s="195"/>
      <c r="D20" s="195"/>
      <c r="E20" s="195"/>
      <c r="F20" s="195"/>
    </row>
    <row r="22" spans="1:6" ht="14.45" x14ac:dyDescent="0.3">
      <c r="A22" s="72"/>
      <c r="B22" s="85" t="s">
        <v>28</v>
      </c>
      <c r="C22" s="86" t="s">
        <v>52</v>
      </c>
      <c r="D22" s="86" t="s">
        <v>51</v>
      </c>
      <c r="E22" s="87" t="s">
        <v>53</v>
      </c>
    </row>
    <row r="23" spans="1:6" ht="14.45" x14ac:dyDescent="0.3">
      <c r="A23" s="96" t="s">
        <v>33</v>
      </c>
      <c r="B23" s="80">
        <v>15</v>
      </c>
      <c r="C23" s="103"/>
      <c r="D23" s="100"/>
      <c r="E23" s="97"/>
    </row>
    <row r="24" spans="1:6" ht="14.45" x14ac:dyDescent="0.3">
      <c r="A24" s="96" t="s">
        <v>30</v>
      </c>
      <c r="B24" s="81">
        <v>367</v>
      </c>
      <c r="C24" s="104"/>
      <c r="D24" s="101"/>
      <c r="E24" s="97"/>
    </row>
    <row r="25" spans="1:6" ht="14.45" x14ac:dyDescent="0.3">
      <c r="A25" s="96" t="s">
        <v>29</v>
      </c>
      <c r="B25" s="81">
        <v>5</v>
      </c>
      <c r="C25" s="104"/>
      <c r="D25" s="101"/>
      <c r="E25" s="97"/>
    </row>
    <row r="26" spans="1:6" ht="14.45" x14ac:dyDescent="0.3">
      <c r="A26" s="96" t="s">
        <v>36</v>
      </c>
      <c r="B26" s="82">
        <f>B25*B24</f>
        <v>1835</v>
      </c>
      <c r="C26" s="105"/>
      <c r="D26" s="101"/>
      <c r="E26" s="97"/>
    </row>
    <row r="27" spans="1:6" ht="14.45" x14ac:dyDescent="0.3">
      <c r="A27" s="96" t="s">
        <v>31</v>
      </c>
      <c r="B27" s="80">
        <v>6</v>
      </c>
      <c r="C27" s="75">
        <v>15000</v>
      </c>
      <c r="D27" s="100"/>
      <c r="E27" s="100"/>
    </row>
    <row r="28" spans="1:6" ht="14.45" x14ac:dyDescent="0.3">
      <c r="A28" s="96" t="s">
        <v>43</v>
      </c>
      <c r="B28" s="80">
        <v>6</v>
      </c>
      <c r="C28" s="75">
        <v>15000</v>
      </c>
      <c r="D28" s="100"/>
      <c r="E28" s="78">
        <f>C28*B28</f>
        <v>90000</v>
      </c>
    </row>
    <row r="29" spans="1:6" ht="14.45" x14ac:dyDescent="0.3">
      <c r="A29" s="96" t="s">
        <v>32</v>
      </c>
      <c r="B29" s="80">
        <v>5</v>
      </c>
      <c r="C29" s="77">
        <v>1200</v>
      </c>
      <c r="D29" s="100"/>
      <c r="E29" s="97"/>
    </row>
    <row r="30" spans="1:6" ht="14.45" x14ac:dyDescent="0.3">
      <c r="A30" s="96" t="s">
        <v>40</v>
      </c>
      <c r="B30" s="88">
        <f>B29*B28</f>
        <v>30</v>
      </c>
      <c r="C30" s="106">
        <v>1200</v>
      </c>
      <c r="D30" s="102"/>
      <c r="E30" s="78">
        <f>C29*B29*B28*B23</f>
        <v>540000</v>
      </c>
    </row>
    <row r="31" spans="1:6" ht="14.45" x14ac:dyDescent="0.3">
      <c r="A31" s="96" t="s">
        <v>42</v>
      </c>
      <c r="B31" s="103"/>
      <c r="C31" s="103"/>
      <c r="D31" s="79">
        <v>350</v>
      </c>
      <c r="E31" s="78">
        <f>D31*B23*B26</f>
        <v>9633750</v>
      </c>
    </row>
    <row r="32" spans="1:6" ht="14.45" x14ac:dyDescent="0.3">
      <c r="A32" s="96" t="s">
        <v>35</v>
      </c>
      <c r="B32" s="103"/>
      <c r="C32" s="103"/>
      <c r="D32" s="100"/>
      <c r="E32" s="77">
        <v>40000</v>
      </c>
    </row>
    <row r="33" spans="1:6" ht="14.45" x14ac:dyDescent="0.3">
      <c r="A33" s="96" t="s">
        <v>38</v>
      </c>
      <c r="B33" s="103"/>
      <c r="C33" s="103"/>
      <c r="D33" s="77">
        <v>300</v>
      </c>
      <c r="E33" s="78">
        <f>D33*B26*B23</f>
        <v>8257500</v>
      </c>
    </row>
    <row r="34" spans="1:6" ht="14.45" x14ac:dyDescent="0.3">
      <c r="A34" s="96" t="s">
        <v>39</v>
      </c>
      <c r="B34" s="103"/>
      <c r="C34" s="103"/>
      <c r="D34" s="100"/>
      <c r="E34" s="77">
        <v>80000</v>
      </c>
    </row>
    <row r="35" spans="1:6" ht="14.45" x14ac:dyDescent="0.3">
      <c r="A35" s="98" t="s">
        <v>37</v>
      </c>
      <c r="B35" s="103"/>
      <c r="C35" s="103"/>
      <c r="D35" s="100"/>
      <c r="E35" s="78">
        <f>SUM(E24:E34)</f>
        <v>18641250</v>
      </c>
    </row>
    <row r="39" spans="1:6" ht="21" x14ac:dyDescent="0.4">
      <c r="A39" s="195" t="s">
        <v>56</v>
      </c>
      <c r="B39" s="195"/>
      <c r="C39" s="195"/>
      <c r="D39" s="195"/>
      <c r="E39" s="195"/>
      <c r="F39" s="195"/>
    </row>
    <row r="41" spans="1:6" ht="14.45" x14ac:dyDescent="0.3">
      <c r="A41" s="72"/>
      <c r="B41" s="85" t="s">
        <v>28</v>
      </c>
      <c r="C41" s="86" t="s">
        <v>52</v>
      </c>
      <c r="D41" s="86" t="s">
        <v>51</v>
      </c>
      <c r="E41" s="87" t="s">
        <v>53</v>
      </c>
    </row>
    <row r="42" spans="1:6" x14ac:dyDescent="0.25">
      <c r="A42" s="96" t="s">
        <v>33</v>
      </c>
      <c r="B42" s="80">
        <v>20</v>
      </c>
      <c r="C42" s="103"/>
      <c r="D42" s="100"/>
      <c r="E42" s="97"/>
    </row>
    <row r="43" spans="1:6" x14ac:dyDescent="0.25">
      <c r="A43" s="96" t="s">
        <v>30</v>
      </c>
      <c r="B43" s="81">
        <v>367</v>
      </c>
      <c r="C43" s="104"/>
      <c r="D43" s="101"/>
      <c r="E43" s="97"/>
    </row>
    <row r="44" spans="1:6" x14ac:dyDescent="0.25">
      <c r="A44" s="96" t="s">
        <v>29</v>
      </c>
      <c r="B44" s="81">
        <v>5</v>
      </c>
      <c r="C44" s="104"/>
      <c r="D44" s="101"/>
      <c r="E44" s="97"/>
    </row>
    <row r="45" spans="1:6" x14ac:dyDescent="0.25">
      <c r="A45" s="96" t="s">
        <v>36</v>
      </c>
      <c r="B45" s="82">
        <f>B44*B43</f>
        <v>1835</v>
      </c>
      <c r="C45" s="105"/>
      <c r="D45" s="101"/>
      <c r="E45" s="97"/>
    </row>
    <row r="46" spans="1:6" x14ac:dyDescent="0.25">
      <c r="A46" s="96" t="s">
        <v>31</v>
      </c>
      <c r="B46" s="80">
        <v>6</v>
      </c>
      <c r="C46" s="75">
        <v>15000</v>
      </c>
      <c r="D46" s="100"/>
      <c r="E46" s="100"/>
    </row>
    <row r="47" spans="1:6" x14ac:dyDescent="0.25">
      <c r="A47" s="96" t="s">
        <v>43</v>
      </c>
      <c r="B47" s="80">
        <v>6</v>
      </c>
      <c r="C47" s="75">
        <v>15000</v>
      </c>
      <c r="D47" s="100"/>
      <c r="E47" s="78">
        <f>C47*B47</f>
        <v>90000</v>
      </c>
    </row>
    <row r="48" spans="1:6" x14ac:dyDescent="0.25">
      <c r="A48" s="96" t="s">
        <v>32</v>
      </c>
      <c r="B48" s="80">
        <v>5</v>
      </c>
      <c r="C48" s="77">
        <v>1200</v>
      </c>
      <c r="D48" s="100"/>
      <c r="E48" s="97"/>
    </row>
    <row r="49" spans="1:5" x14ac:dyDescent="0.25">
      <c r="A49" s="96" t="s">
        <v>40</v>
      </c>
      <c r="B49" s="88">
        <f>B48*B47</f>
        <v>30</v>
      </c>
      <c r="C49" s="106">
        <v>1200</v>
      </c>
      <c r="D49" s="102"/>
      <c r="E49" s="78">
        <f>C48*B48*B47*B42</f>
        <v>720000</v>
      </c>
    </row>
    <row r="50" spans="1:5" x14ac:dyDescent="0.25">
      <c r="A50" s="96" t="s">
        <v>42</v>
      </c>
      <c r="B50" s="103"/>
      <c r="C50" s="103"/>
      <c r="D50" s="79">
        <v>350</v>
      </c>
      <c r="E50" s="78">
        <f>D50*B42*B45</f>
        <v>12845000</v>
      </c>
    </row>
    <row r="51" spans="1:5" x14ac:dyDescent="0.25">
      <c r="A51" s="96" t="s">
        <v>35</v>
      </c>
      <c r="B51" s="103"/>
      <c r="C51" s="103"/>
      <c r="D51" s="100"/>
      <c r="E51" s="77">
        <v>40000</v>
      </c>
    </row>
    <row r="52" spans="1:5" x14ac:dyDescent="0.25">
      <c r="A52" s="96" t="s">
        <v>38</v>
      </c>
      <c r="B52" s="103"/>
      <c r="C52" s="103"/>
      <c r="D52" s="77">
        <v>300</v>
      </c>
      <c r="E52" s="78">
        <f>D52*B45*B42</f>
        <v>11010000</v>
      </c>
    </row>
    <row r="53" spans="1:5" x14ac:dyDescent="0.25">
      <c r="A53" s="96" t="s">
        <v>39</v>
      </c>
      <c r="B53" s="103"/>
      <c r="C53" s="103"/>
      <c r="D53" s="100"/>
      <c r="E53" s="77">
        <v>80000</v>
      </c>
    </row>
    <row r="54" spans="1:5" x14ac:dyDescent="0.25">
      <c r="A54" s="98" t="s">
        <v>37</v>
      </c>
      <c r="B54" s="103"/>
      <c r="C54" s="103"/>
      <c r="D54" s="100"/>
      <c r="E54" s="78">
        <f>SUM(E43:E53)</f>
        <v>24785000</v>
      </c>
    </row>
  </sheetData>
  <mergeCells count="3">
    <mergeCell ref="A1:F1"/>
    <mergeCell ref="A20:F20"/>
    <mergeCell ref="A39:F3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3:G16"/>
  <sheetViews>
    <sheetView workbookViewId="0">
      <selection activeCell="J17" sqref="J17"/>
    </sheetView>
  </sheetViews>
  <sheetFormatPr defaultRowHeight="15" x14ac:dyDescent="0.25"/>
  <cols>
    <col min="1" max="1" width="42.28515625" customWidth="1"/>
    <col min="2" max="2" width="12.5703125" customWidth="1"/>
    <col min="3" max="3" width="15.28515625" customWidth="1"/>
    <col min="4" max="4" width="25.42578125" customWidth="1"/>
    <col min="5" max="5" width="10" bestFit="1" customWidth="1"/>
  </cols>
  <sheetData>
    <row r="3" spans="1:7" ht="21" x14ac:dyDescent="0.4">
      <c r="A3" s="196" t="s">
        <v>96</v>
      </c>
      <c r="B3" s="196"/>
      <c r="C3" s="196"/>
      <c r="D3" s="196"/>
    </row>
    <row r="4" spans="1:7" ht="27" x14ac:dyDescent="0.3">
      <c r="B4" s="92" t="s">
        <v>28</v>
      </c>
      <c r="C4" s="93" t="s">
        <v>41</v>
      </c>
      <c r="D4" s="94" t="s">
        <v>37</v>
      </c>
    </row>
    <row r="5" spans="1:7" ht="14.45" x14ac:dyDescent="0.3">
      <c r="A5" s="87" t="s">
        <v>50</v>
      </c>
      <c r="B5" s="103"/>
      <c r="C5" s="100"/>
      <c r="D5" s="77">
        <v>147680000</v>
      </c>
      <c r="F5" s="67"/>
      <c r="G5" s="67"/>
    </row>
    <row r="6" spans="1:7" ht="14.45" x14ac:dyDescent="0.3">
      <c r="A6" s="87" t="s">
        <v>46</v>
      </c>
      <c r="B6" s="103"/>
      <c r="C6" s="100"/>
      <c r="D6" s="77">
        <v>11780555</v>
      </c>
      <c r="F6" s="67"/>
      <c r="G6" s="67"/>
    </row>
    <row r="7" spans="1:7" ht="14.45" x14ac:dyDescent="0.3">
      <c r="A7" s="87" t="s">
        <v>47</v>
      </c>
      <c r="B7" s="103"/>
      <c r="C7" s="100"/>
      <c r="D7" s="95">
        <v>98597000</v>
      </c>
    </row>
    <row r="8" spans="1:7" ht="20.25" customHeight="1" x14ac:dyDescent="0.3">
      <c r="A8" s="84" t="s">
        <v>34</v>
      </c>
      <c r="B8" s="103"/>
      <c r="C8" s="100"/>
      <c r="D8" s="78">
        <f>SUM(D5:D7)</f>
        <v>258057555</v>
      </c>
    </row>
    <row r="11" spans="1:7" ht="21" x14ac:dyDescent="0.4">
      <c r="A11" s="196" t="s">
        <v>95</v>
      </c>
      <c r="B11" s="196"/>
      <c r="C11" s="196"/>
      <c r="D11" s="196"/>
    </row>
    <row r="12" spans="1:7" ht="27" x14ac:dyDescent="0.3">
      <c r="B12" s="92" t="s">
        <v>28</v>
      </c>
      <c r="C12" s="93" t="s">
        <v>41</v>
      </c>
      <c r="D12" s="94" t="s">
        <v>37</v>
      </c>
    </row>
    <row r="13" spans="1:7" ht="14.45" x14ac:dyDescent="0.3">
      <c r="A13" s="173" t="s">
        <v>111</v>
      </c>
      <c r="B13" s="103"/>
      <c r="C13" s="100"/>
      <c r="D13" s="78">
        <f>D5*(1+0.062)</f>
        <v>156836160</v>
      </c>
    </row>
    <row r="14" spans="1:7" ht="14.45" x14ac:dyDescent="0.3">
      <c r="A14" s="87" t="s">
        <v>46</v>
      </c>
      <c r="B14" s="103"/>
      <c r="C14" s="100"/>
      <c r="D14" s="77">
        <v>11780555</v>
      </c>
    </row>
    <row r="15" spans="1:7" ht="14.45" x14ac:dyDescent="0.3">
      <c r="A15" s="87" t="s">
        <v>47</v>
      </c>
      <c r="B15" s="103"/>
      <c r="C15" s="100"/>
      <c r="D15" s="95">
        <v>98597000</v>
      </c>
    </row>
    <row r="16" spans="1:7" ht="21" customHeight="1" x14ac:dyDescent="0.3">
      <c r="A16" s="84" t="s">
        <v>34</v>
      </c>
      <c r="B16" s="103"/>
      <c r="C16" s="100"/>
      <c r="D16" s="78">
        <f>SUM(D13:D15)</f>
        <v>267213715</v>
      </c>
    </row>
  </sheetData>
  <mergeCells count="2">
    <mergeCell ref="A3:D3"/>
    <mergeCell ref="A11:D1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G12"/>
  <sheetViews>
    <sheetView tabSelected="1" topLeftCell="A13" workbookViewId="0">
      <selection activeCell="J27" sqref="J27"/>
    </sheetView>
  </sheetViews>
  <sheetFormatPr defaultRowHeight="15" x14ac:dyDescent="0.25"/>
  <cols>
    <col min="1" max="1" width="38.42578125" customWidth="1"/>
    <col min="2" max="2" width="14.5703125" style="71" customWidth="1"/>
    <col min="3" max="3" width="14.140625" style="74" customWidth="1"/>
    <col min="4" max="4" width="14.42578125" style="74" customWidth="1"/>
    <col min="5" max="5" width="15.28515625" style="74" customWidth="1"/>
    <col min="6" max="6" width="14.140625" style="74" customWidth="1"/>
    <col min="7" max="7" width="15.140625" style="74" customWidth="1"/>
  </cols>
  <sheetData>
    <row r="1" spans="1:7" s="108" customFormat="1" ht="31.5" customHeight="1" x14ac:dyDescent="0.25">
      <c r="A1" s="198" t="s">
        <v>85</v>
      </c>
      <c r="B1" s="198"/>
      <c r="C1" s="198"/>
      <c r="D1" s="198"/>
      <c r="E1" s="198"/>
      <c r="F1" s="198"/>
      <c r="G1" s="198"/>
    </row>
    <row r="2" spans="1:7" ht="27" customHeight="1" x14ac:dyDescent="0.3">
      <c r="B2" s="115" t="s">
        <v>55</v>
      </c>
      <c r="C2" s="197" t="s">
        <v>57</v>
      </c>
      <c r="D2" s="197"/>
      <c r="E2" s="197"/>
      <c r="F2" s="89" t="s">
        <v>44</v>
      </c>
      <c r="G2" s="90" t="s">
        <v>82</v>
      </c>
    </row>
    <row r="3" spans="1:7" ht="17.25" customHeight="1" x14ac:dyDescent="0.3">
      <c r="A3" s="70"/>
      <c r="B3" s="126" t="s">
        <v>27</v>
      </c>
      <c r="C3" s="127" t="s">
        <v>12</v>
      </c>
      <c r="D3" s="127" t="s">
        <v>13</v>
      </c>
      <c r="E3" s="127" t="s">
        <v>14</v>
      </c>
      <c r="F3" s="128" t="s">
        <v>27</v>
      </c>
      <c r="G3" s="107" t="s">
        <v>27</v>
      </c>
    </row>
    <row r="4" spans="1:7" ht="17.25" customHeight="1" x14ac:dyDescent="0.3">
      <c r="A4" s="200" t="s">
        <v>94</v>
      </c>
      <c r="B4" s="201"/>
      <c r="C4" s="201"/>
      <c r="D4" s="201"/>
      <c r="E4" s="202"/>
      <c r="F4" s="132">
        <f>F8-B8</f>
        <v>9156160</v>
      </c>
      <c r="G4" s="132">
        <f>G8-B8</f>
        <v>9156160</v>
      </c>
    </row>
    <row r="5" spans="1:7" ht="17.25" customHeight="1" x14ac:dyDescent="0.3">
      <c r="A5" s="200" t="s">
        <v>93</v>
      </c>
      <c r="B5" s="201"/>
      <c r="C5" s="201"/>
      <c r="D5" s="201"/>
      <c r="E5" s="202"/>
      <c r="F5" s="132">
        <f>F9-B9</f>
        <v>3686250</v>
      </c>
      <c r="G5" s="132">
        <f>G9-B9</f>
        <v>9830000</v>
      </c>
    </row>
    <row r="6" spans="1:7" ht="6.75" customHeight="1" x14ac:dyDescent="0.3">
      <c r="A6" s="70"/>
      <c r="B6" s="131"/>
      <c r="C6" s="131"/>
      <c r="D6" s="131"/>
      <c r="E6" s="131"/>
      <c r="F6" s="131"/>
      <c r="G6" s="131"/>
    </row>
    <row r="7" spans="1:7" s="70" customFormat="1" ht="14.45" x14ac:dyDescent="0.3">
      <c r="A7" s="130" t="s">
        <v>34</v>
      </c>
      <c r="B7" s="133">
        <f t="shared" ref="B7:G7" si="0">SUM(B8:B9)</f>
        <v>273012555</v>
      </c>
      <c r="C7" s="133">
        <f t="shared" si="0"/>
        <v>323639000</v>
      </c>
      <c r="D7" s="133">
        <f t="shared" si="0"/>
        <v>279310000</v>
      </c>
      <c r="E7" s="133">
        <f t="shared" si="0"/>
        <v>291310000</v>
      </c>
      <c r="F7" s="133">
        <f t="shared" si="0"/>
        <v>285854965</v>
      </c>
      <c r="G7" s="133">
        <f t="shared" si="0"/>
        <v>291998715</v>
      </c>
    </row>
    <row r="8" spans="1:7" s="91" customFormat="1" ht="17.25" customHeight="1" x14ac:dyDescent="0.3">
      <c r="A8" s="135" t="s">
        <v>91</v>
      </c>
      <c r="B8" s="134">
        <f>SUM('IT cost'!D5:D7)</f>
        <v>258057555</v>
      </c>
      <c r="C8" s="129">
        <v>310390000</v>
      </c>
      <c r="D8" s="129">
        <v>263639000</v>
      </c>
      <c r="E8" s="134">
        <v>274171000</v>
      </c>
      <c r="F8" s="134">
        <f>SUM('IT cost'!D13:D15)</f>
        <v>267213715</v>
      </c>
      <c r="G8" s="134">
        <f>SUM('IT cost'!D13:D15)</f>
        <v>267213715</v>
      </c>
    </row>
    <row r="9" spans="1:7" s="91" customFormat="1" ht="17.25" customHeight="1" x14ac:dyDescent="0.3">
      <c r="A9" s="135" t="s">
        <v>45</v>
      </c>
      <c r="B9" s="134">
        <f>SUM('Training cost'!E4:E15)</f>
        <v>14955000</v>
      </c>
      <c r="C9" s="129">
        <v>13249000</v>
      </c>
      <c r="D9" s="129">
        <v>15671000</v>
      </c>
      <c r="E9" s="134">
        <v>17139000</v>
      </c>
      <c r="F9" s="134">
        <f>SUM('Training cost'!E23:E34)</f>
        <v>18641250</v>
      </c>
      <c r="G9" s="134">
        <f>SUM('Training cost'!E42:E53)</f>
        <v>24785000</v>
      </c>
    </row>
    <row r="10" spans="1:7" s="70" customFormat="1" ht="14.45" x14ac:dyDescent="0.3">
      <c r="A10" s="130" t="s">
        <v>86</v>
      </c>
      <c r="B10" s="133">
        <f>SUM(B8:B9)</f>
        <v>273012555</v>
      </c>
      <c r="C10" s="133">
        <f>SUM(C8:C9)</f>
        <v>323639000</v>
      </c>
      <c r="D10" s="133">
        <f t="shared" ref="D10:G10" si="1">SUM(D8:D9)</f>
        <v>279310000</v>
      </c>
      <c r="E10" s="133">
        <f t="shared" si="1"/>
        <v>291310000</v>
      </c>
      <c r="F10" s="133">
        <f>SUM(F8:F9)</f>
        <v>285854965</v>
      </c>
      <c r="G10" s="133">
        <f t="shared" si="1"/>
        <v>291998715</v>
      </c>
    </row>
    <row r="11" spans="1:7" s="70" customFormat="1" ht="7.5" customHeight="1" x14ac:dyDescent="0.3">
      <c r="A11" s="199"/>
      <c r="B11" s="199"/>
      <c r="C11" s="199"/>
      <c r="D11" s="199"/>
      <c r="E11" s="199"/>
      <c r="F11" s="199"/>
      <c r="G11" s="199"/>
    </row>
    <row r="12" spans="1:7" ht="18.75" customHeight="1" x14ac:dyDescent="0.3">
      <c r="A12" s="108" t="s">
        <v>87</v>
      </c>
      <c r="F12" s="116">
        <v>15</v>
      </c>
      <c r="G12" s="116">
        <v>20</v>
      </c>
    </row>
  </sheetData>
  <mergeCells count="5">
    <mergeCell ref="C2:E2"/>
    <mergeCell ref="A1:G1"/>
    <mergeCell ref="A11:G11"/>
    <mergeCell ref="A4:E4"/>
    <mergeCell ref="A5:E5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54"/>
  <sheetViews>
    <sheetView workbookViewId="0">
      <selection activeCell="K25" sqref="K25"/>
    </sheetView>
  </sheetViews>
  <sheetFormatPr defaultRowHeight="15" x14ac:dyDescent="0.25"/>
  <cols>
    <col min="1" max="1" width="57.42578125" customWidth="1"/>
    <col min="2" max="2" width="15.85546875" style="83" customWidth="1"/>
    <col min="3" max="3" width="19.5703125" style="83" customWidth="1"/>
    <col min="4" max="4" width="15.85546875" style="71" customWidth="1"/>
    <col min="5" max="5" width="17.140625" customWidth="1"/>
  </cols>
  <sheetData>
    <row r="1" spans="1:6" ht="20.25" x14ac:dyDescent="0.3">
      <c r="A1" s="195" t="s">
        <v>97</v>
      </c>
      <c r="B1" s="195"/>
      <c r="C1" s="195"/>
      <c r="D1" s="195"/>
      <c r="E1" s="195"/>
      <c r="F1" s="195"/>
    </row>
    <row r="3" spans="1:6" x14ac:dyDescent="0.25">
      <c r="A3" s="72"/>
      <c r="B3" s="85" t="s">
        <v>28</v>
      </c>
      <c r="C3" s="86" t="s">
        <v>52</v>
      </c>
      <c r="D3" s="86" t="s">
        <v>51</v>
      </c>
      <c r="E3" s="87" t="s">
        <v>53</v>
      </c>
    </row>
    <row r="4" spans="1:6" x14ac:dyDescent="0.25">
      <c r="A4" s="96" t="s">
        <v>33</v>
      </c>
      <c r="B4" s="80">
        <v>12</v>
      </c>
      <c r="C4" s="103"/>
      <c r="D4" s="100"/>
      <c r="E4" s="97"/>
    </row>
    <row r="5" spans="1:6" x14ac:dyDescent="0.25">
      <c r="A5" s="96" t="s">
        <v>30</v>
      </c>
      <c r="B5" s="81">
        <v>367</v>
      </c>
      <c r="C5" s="104"/>
      <c r="D5" s="101"/>
      <c r="E5" s="97"/>
    </row>
    <row r="6" spans="1:6" x14ac:dyDescent="0.25">
      <c r="A6" s="136" t="s">
        <v>29</v>
      </c>
      <c r="B6" s="81">
        <v>5</v>
      </c>
      <c r="C6" s="104"/>
      <c r="D6" s="101"/>
      <c r="E6" s="97"/>
    </row>
    <row r="7" spans="1:6" x14ac:dyDescent="0.25">
      <c r="A7" s="96" t="s">
        <v>36</v>
      </c>
      <c r="B7" s="82">
        <f>B6*B5</f>
        <v>1835</v>
      </c>
      <c r="C7" s="105"/>
      <c r="D7" s="101"/>
      <c r="E7" s="97"/>
    </row>
    <row r="8" spans="1:6" x14ac:dyDescent="0.25">
      <c r="A8" s="96" t="s">
        <v>31</v>
      </c>
      <c r="B8" s="80">
        <v>6</v>
      </c>
      <c r="C8" s="75">
        <v>15000</v>
      </c>
      <c r="D8" s="100"/>
      <c r="E8" s="100"/>
    </row>
    <row r="9" spans="1:6" x14ac:dyDescent="0.25">
      <c r="A9" s="96" t="s">
        <v>43</v>
      </c>
      <c r="B9" s="80">
        <v>6</v>
      </c>
      <c r="C9" s="75">
        <v>15000</v>
      </c>
      <c r="D9" s="100"/>
      <c r="E9" s="78">
        <f>C9*B9</f>
        <v>90000</v>
      </c>
    </row>
    <row r="10" spans="1:6" x14ac:dyDescent="0.25">
      <c r="A10" s="96" t="s">
        <v>32</v>
      </c>
      <c r="B10" s="80">
        <v>5</v>
      </c>
      <c r="C10" s="77">
        <v>1200</v>
      </c>
      <c r="D10" s="100"/>
      <c r="E10" s="97"/>
    </row>
    <row r="11" spans="1:6" x14ac:dyDescent="0.25">
      <c r="A11" s="96" t="s">
        <v>40</v>
      </c>
      <c r="B11" s="88">
        <f>B10*B9</f>
        <v>30</v>
      </c>
      <c r="C11" s="106">
        <v>1200</v>
      </c>
      <c r="D11" s="102"/>
      <c r="E11" s="78">
        <f>C10*B10*B9*B4</f>
        <v>432000</v>
      </c>
    </row>
    <row r="12" spans="1:6" x14ac:dyDescent="0.25">
      <c r="A12" s="96" t="s">
        <v>42</v>
      </c>
      <c r="B12" s="103"/>
      <c r="C12" s="103"/>
      <c r="D12" s="79">
        <v>350</v>
      </c>
      <c r="E12" s="78">
        <f>D12*B4*B7</f>
        <v>7707000</v>
      </c>
    </row>
    <row r="13" spans="1:6" x14ac:dyDescent="0.25">
      <c r="A13" s="96" t="s">
        <v>35</v>
      </c>
      <c r="B13" s="103"/>
      <c r="C13" s="103"/>
      <c r="D13" s="100"/>
      <c r="E13" s="77">
        <v>40000</v>
      </c>
    </row>
    <row r="14" spans="1:6" x14ac:dyDescent="0.25">
      <c r="A14" s="96" t="s">
        <v>38</v>
      </c>
      <c r="B14" s="103"/>
      <c r="C14" s="103"/>
      <c r="D14" s="77">
        <v>300</v>
      </c>
      <c r="E14" s="78">
        <f>D14*B7*B4</f>
        <v>6606000</v>
      </c>
    </row>
    <row r="15" spans="1:6" x14ac:dyDescent="0.25">
      <c r="A15" s="96" t="s">
        <v>39</v>
      </c>
      <c r="B15" s="103"/>
      <c r="C15" s="103"/>
      <c r="D15" s="100"/>
      <c r="E15" s="77">
        <v>80000</v>
      </c>
    </row>
    <row r="16" spans="1:6" x14ac:dyDescent="0.25">
      <c r="A16" s="98" t="s">
        <v>37</v>
      </c>
      <c r="B16" s="103"/>
      <c r="C16" s="103"/>
      <c r="D16" s="100"/>
      <c r="E16" s="78">
        <f>SUM(E5:E15)</f>
        <v>14955000</v>
      </c>
    </row>
    <row r="18" spans="1:6" s="174" customFormat="1" ht="33" x14ac:dyDescent="0.45">
      <c r="A18" s="203" t="s">
        <v>113</v>
      </c>
      <c r="B18" s="203"/>
      <c r="C18" s="203"/>
      <c r="D18" s="203"/>
      <c r="E18" s="203"/>
    </row>
    <row r="19" spans="1:6" x14ac:dyDescent="0.25">
      <c r="A19" s="76"/>
    </row>
    <row r="20" spans="1:6" ht="20.25" x14ac:dyDescent="0.3">
      <c r="A20" s="195" t="s">
        <v>83</v>
      </c>
      <c r="B20" s="195"/>
      <c r="C20" s="195"/>
      <c r="D20" s="195"/>
      <c r="E20" s="195"/>
      <c r="F20" s="195"/>
    </row>
    <row r="22" spans="1:6" x14ac:dyDescent="0.25">
      <c r="A22" s="72"/>
      <c r="B22" s="85" t="s">
        <v>28</v>
      </c>
      <c r="C22" s="86" t="s">
        <v>52</v>
      </c>
      <c r="D22" s="86" t="s">
        <v>51</v>
      </c>
      <c r="E22" s="87" t="s">
        <v>53</v>
      </c>
    </row>
    <row r="23" spans="1:6" x14ac:dyDescent="0.25">
      <c r="A23" s="96" t="s">
        <v>33</v>
      </c>
      <c r="B23" s="80">
        <v>15</v>
      </c>
      <c r="C23" s="103"/>
      <c r="D23" s="100"/>
      <c r="E23" s="97"/>
    </row>
    <row r="24" spans="1:6" x14ac:dyDescent="0.25">
      <c r="A24" s="96" t="s">
        <v>30</v>
      </c>
      <c r="B24" s="81">
        <v>367</v>
      </c>
      <c r="C24" s="104"/>
      <c r="D24" s="101"/>
      <c r="E24" s="97"/>
    </row>
    <row r="25" spans="1:6" x14ac:dyDescent="0.25">
      <c r="A25" s="136" t="s">
        <v>29</v>
      </c>
      <c r="B25" s="81">
        <v>4</v>
      </c>
      <c r="C25" s="104"/>
      <c r="D25" s="101"/>
      <c r="E25" s="97"/>
    </row>
    <row r="26" spans="1:6" x14ac:dyDescent="0.25">
      <c r="A26" s="96" t="s">
        <v>36</v>
      </c>
      <c r="B26" s="82">
        <f>B25*B24</f>
        <v>1468</v>
      </c>
      <c r="C26" s="105"/>
      <c r="D26" s="101"/>
      <c r="E26" s="97"/>
    </row>
    <row r="27" spans="1:6" x14ac:dyDescent="0.25">
      <c r="A27" s="96" t="s">
        <v>31</v>
      </c>
      <c r="B27" s="80">
        <v>6</v>
      </c>
      <c r="C27" s="75">
        <v>15000</v>
      </c>
      <c r="D27" s="100"/>
      <c r="E27" s="100"/>
    </row>
    <row r="28" spans="1:6" x14ac:dyDescent="0.25">
      <c r="A28" s="96" t="s">
        <v>43</v>
      </c>
      <c r="B28" s="80">
        <v>6</v>
      </c>
      <c r="C28" s="75">
        <v>15000</v>
      </c>
      <c r="D28" s="100"/>
      <c r="E28" s="78">
        <f>C28*B28</f>
        <v>90000</v>
      </c>
    </row>
    <row r="29" spans="1:6" x14ac:dyDescent="0.25">
      <c r="A29" s="96" t="s">
        <v>32</v>
      </c>
      <c r="B29" s="80">
        <v>5</v>
      </c>
      <c r="C29" s="77">
        <v>1200</v>
      </c>
      <c r="D29" s="100"/>
      <c r="E29" s="97"/>
    </row>
    <row r="30" spans="1:6" x14ac:dyDescent="0.25">
      <c r="A30" s="96" t="s">
        <v>40</v>
      </c>
      <c r="B30" s="88">
        <f>B29*B28</f>
        <v>30</v>
      </c>
      <c r="C30" s="106">
        <v>1200</v>
      </c>
      <c r="D30" s="102"/>
      <c r="E30" s="78">
        <f>C29*B29*B28*B23</f>
        <v>540000</v>
      </c>
    </row>
    <row r="31" spans="1:6" x14ac:dyDescent="0.25">
      <c r="A31" s="96" t="s">
        <v>42</v>
      </c>
      <c r="B31" s="103"/>
      <c r="C31" s="103"/>
      <c r="D31" s="79">
        <v>350</v>
      </c>
      <c r="E31" s="78">
        <f>D31*B23*B26</f>
        <v>7707000</v>
      </c>
    </row>
    <row r="32" spans="1:6" x14ac:dyDescent="0.25">
      <c r="A32" s="96" t="s">
        <v>35</v>
      </c>
      <c r="B32" s="103"/>
      <c r="C32" s="103"/>
      <c r="D32" s="100"/>
      <c r="E32" s="77">
        <v>40000</v>
      </c>
    </row>
    <row r="33" spans="1:6" x14ac:dyDescent="0.25">
      <c r="A33" s="96" t="s">
        <v>38</v>
      </c>
      <c r="B33" s="103"/>
      <c r="C33" s="103"/>
      <c r="D33" s="77">
        <v>300</v>
      </c>
      <c r="E33" s="78">
        <f>D33*B26*B23</f>
        <v>6606000</v>
      </c>
    </row>
    <row r="34" spans="1:6" x14ac:dyDescent="0.25">
      <c r="A34" s="96" t="s">
        <v>39</v>
      </c>
      <c r="B34" s="103"/>
      <c r="C34" s="103"/>
      <c r="D34" s="100"/>
      <c r="E34" s="77">
        <v>80000</v>
      </c>
    </row>
    <row r="35" spans="1:6" x14ac:dyDescent="0.25">
      <c r="A35" s="98" t="s">
        <v>37</v>
      </c>
      <c r="B35" s="103"/>
      <c r="C35" s="103"/>
      <c r="D35" s="100"/>
      <c r="E35" s="78">
        <f>SUM(E24:E34)</f>
        <v>15063000</v>
      </c>
    </row>
    <row r="39" spans="1:6" ht="20.25" x14ac:dyDescent="0.3">
      <c r="A39" s="195" t="s">
        <v>56</v>
      </c>
      <c r="B39" s="195"/>
      <c r="C39" s="195"/>
      <c r="D39" s="195"/>
      <c r="E39" s="195"/>
      <c r="F39" s="195"/>
    </row>
    <row r="41" spans="1:6" x14ac:dyDescent="0.25">
      <c r="A41" s="72"/>
      <c r="B41" s="85" t="s">
        <v>28</v>
      </c>
      <c r="C41" s="86" t="s">
        <v>52</v>
      </c>
      <c r="D41" s="86" t="s">
        <v>51</v>
      </c>
      <c r="E41" s="87" t="s">
        <v>53</v>
      </c>
    </row>
    <row r="42" spans="1:6" x14ac:dyDescent="0.25">
      <c r="A42" s="96" t="s">
        <v>33</v>
      </c>
      <c r="B42" s="80">
        <v>20</v>
      </c>
      <c r="C42" s="103"/>
      <c r="D42" s="100"/>
      <c r="E42" s="97"/>
    </row>
    <row r="43" spans="1:6" x14ac:dyDescent="0.25">
      <c r="A43" s="96" t="s">
        <v>30</v>
      </c>
      <c r="B43" s="81">
        <v>367</v>
      </c>
      <c r="C43" s="104"/>
      <c r="D43" s="101"/>
      <c r="E43" s="97"/>
    </row>
    <row r="44" spans="1:6" x14ac:dyDescent="0.25">
      <c r="A44" s="136" t="s">
        <v>29</v>
      </c>
      <c r="B44" s="81">
        <v>4</v>
      </c>
      <c r="C44" s="104"/>
      <c r="D44" s="101"/>
      <c r="E44" s="97"/>
    </row>
    <row r="45" spans="1:6" x14ac:dyDescent="0.25">
      <c r="A45" s="96" t="s">
        <v>36</v>
      </c>
      <c r="B45" s="82">
        <f>B44*B43</f>
        <v>1468</v>
      </c>
      <c r="C45" s="105"/>
      <c r="D45" s="101"/>
      <c r="E45" s="97"/>
    </row>
    <row r="46" spans="1:6" x14ac:dyDescent="0.25">
      <c r="A46" s="96" t="s">
        <v>31</v>
      </c>
      <c r="B46" s="80">
        <v>6</v>
      </c>
      <c r="C46" s="75">
        <v>15000</v>
      </c>
      <c r="D46" s="100"/>
      <c r="E46" s="100"/>
    </row>
    <row r="47" spans="1:6" x14ac:dyDescent="0.25">
      <c r="A47" s="96" t="s">
        <v>43</v>
      </c>
      <c r="B47" s="80">
        <v>6</v>
      </c>
      <c r="C47" s="75">
        <v>15000</v>
      </c>
      <c r="D47" s="100"/>
      <c r="E47" s="78">
        <f>C47*B47</f>
        <v>90000</v>
      </c>
    </row>
    <row r="48" spans="1:6" x14ac:dyDescent="0.25">
      <c r="A48" s="96" t="s">
        <v>32</v>
      </c>
      <c r="B48" s="80">
        <v>5</v>
      </c>
      <c r="C48" s="77">
        <v>1200</v>
      </c>
      <c r="D48" s="100"/>
      <c r="E48" s="97"/>
    </row>
    <row r="49" spans="1:5" x14ac:dyDescent="0.25">
      <c r="A49" s="96" t="s">
        <v>40</v>
      </c>
      <c r="B49" s="88">
        <f>B48*B47</f>
        <v>30</v>
      </c>
      <c r="C49" s="106">
        <v>1200</v>
      </c>
      <c r="D49" s="102"/>
      <c r="E49" s="78">
        <f>C48*B48*B47*B42</f>
        <v>720000</v>
      </c>
    </row>
    <row r="50" spans="1:5" x14ac:dyDescent="0.25">
      <c r="A50" s="96" t="s">
        <v>42</v>
      </c>
      <c r="B50" s="103"/>
      <c r="C50" s="103"/>
      <c r="D50" s="79">
        <v>350</v>
      </c>
      <c r="E50" s="78">
        <f>D50*B42*B45</f>
        <v>10276000</v>
      </c>
    </row>
    <row r="51" spans="1:5" x14ac:dyDescent="0.25">
      <c r="A51" s="96" t="s">
        <v>35</v>
      </c>
      <c r="B51" s="103"/>
      <c r="C51" s="103"/>
      <c r="D51" s="100"/>
      <c r="E51" s="77">
        <v>40000</v>
      </c>
    </row>
    <row r="52" spans="1:5" x14ac:dyDescent="0.25">
      <c r="A52" s="96" t="s">
        <v>38</v>
      </c>
      <c r="B52" s="103"/>
      <c r="C52" s="103"/>
      <c r="D52" s="77">
        <v>300</v>
      </c>
      <c r="E52" s="78">
        <f>D52*B45*B42</f>
        <v>8808000</v>
      </c>
    </row>
    <row r="53" spans="1:5" x14ac:dyDescent="0.25">
      <c r="A53" s="96" t="s">
        <v>39</v>
      </c>
      <c r="B53" s="103"/>
      <c r="C53" s="103"/>
      <c r="D53" s="100"/>
      <c r="E53" s="77">
        <v>80000</v>
      </c>
    </row>
    <row r="54" spans="1:5" x14ac:dyDescent="0.25">
      <c r="A54" s="98" t="s">
        <v>37</v>
      </c>
      <c r="B54" s="103"/>
      <c r="C54" s="103"/>
      <c r="D54" s="100"/>
      <c r="E54" s="78">
        <f>SUM(E43:E53)</f>
        <v>20014000</v>
      </c>
    </row>
  </sheetData>
  <mergeCells count="4">
    <mergeCell ref="A1:F1"/>
    <mergeCell ref="A20:F20"/>
    <mergeCell ref="A39:F39"/>
    <mergeCell ref="A18:E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Student Spending Review</Spending_x0020_Review_x0020_Type>
    <Category xmlns="1e0ec87a-2ca9-4846-bcf0-31c9454ca23d">Social Development</Category>
    <Sub_x002d_Category xmlns="1e0ec87a-2ca9-4846-bcf0-31c9454ca23d">Social Grants Administration</Sub_x002d_Categor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D54EDF-21CA-4AC7-ADBC-9C967B6009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51BE7C-E9C4-4F51-9C2D-D2F01362AFC3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3.xml><?xml version="1.0" encoding="utf-8"?>
<ds:datastoreItem xmlns:ds="http://schemas.openxmlformats.org/officeDocument/2006/customXml" ds:itemID="{1E41D825-BDD7-4430-9BA9-32965D7C8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Assumptions</vt:lpstr>
      <vt:lpstr>Calculations</vt:lpstr>
      <vt:lpstr>Sheet1</vt:lpstr>
      <vt:lpstr>Sheet3</vt:lpstr>
      <vt:lpstr>Input sheet</vt:lpstr>
      <vt:lpstr>Training cost</vt:lpstr>
      <vt:lpstr>IT cost</vt:lpstr>
      <vt:lpstr>Costing model</vt:lpstr>
      <vt:lpstr>20% Reduction of trainees</vt:lpstr>
      <vt:lpstr>20% Reduction of days</vt:lpstr>
      <vt:lpstr>8% Reduction in computer cost</vt:lpstr>
      <vt:lpstr>Savings 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Model</dc:title>
  <dc:creator>Noxolo Madela</dc:creator>
  <cp:lastModifiedBy>Home</cp:lastModifiedBy>
  <dcterms:created xsi:type="dcterms:W3CDTF">2016-05-22T13:46:06Z</dcterms:created>
  <dcterms:modified xsi:type="dcterms:W3CDTF">2021-11-12T04:44:13Z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