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CONOR WORK\"/>
    </mc:Choice>
  </mc:AlternateContent>
  <xr:revisionPtr revIDLastSave="0" documentId="8_{18CBBED4-B1F8-45E2-AA7A-85B6D3E3B6DE}" xr6:coauthVersionLast="46" xr6:coauthVersionMax="46" xr10:uidLastSave="{00000000-0000-0000-0000-000000000000}"/>
  <bookViews>
    <workbookView xWindow="-120" yWindow="-120" windowWidth="24240" windowHeight="13140" xr2:uid="{00000000-000D-0000-FFFF-FFFF00000000}"/>
  </bookViews>
  <sheets>
    <sheet name="Title" sheetId="2" r:id="rId1"/>
    <sheet name="Costing model - Uniforms" sheetId="1"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01" i="1" l="1"/>
  <c r="M280" i="1"/>
  <c r="M259" i="1"/>
  <c r="M238" i="1"/>
  <c r="M189" i="1"/>
  <c r="M254" i="1"/>
  <c r="M255" i="1"/>
  <c r="M256" i="1"/>
  <c r="M257" i="1"/>
  <c r="M258" i="1"/>
  <c r="M300" i="1"/>
  <c r="M299" i="1"/>
  <c r="M298" i="1"/>
  <c r="M297" i="1"/>
  <c r="M296" i="1"/>
  <c r="M279" i="1"/>
  <c r="M278" i="1"/>
  <c r="M277" i="1"/>
  <c r="M276" i="1"/>
  <c r="M275" i="1"/>
  <c r="M237" i="1"/>
  <c r="M236" i="1"/>
  <c r="M235" i="1"/>
  <c r="M234" i="1"/>
  <c r="M233" i="1"/>
  <c r="M185" i="1"/>
  <c r="M186" i="1"/>
  <c r="M187" i="1"/>
  <c r="M188" i="1"/>
  <c r="M184" i="1"/>
  <c r="I171" i="1"/>
  <c r="D183" i="1" s="1"/>
  <c r="J160" i="1"/>
  <c r="I160" i="1"/>
  <c r="H160" i="1"/>
  <c r="G160" i="1"/>
  <c r="F161" i="1"/>
  <c r="F165" i="1" s="1"/>
  <c r="E161" i="1"/>
  <c r="E162" i="1" s="1"/>
  <c r="D161" i="1"/>
  <c r="D165" i="1" s="1"/>
  <c r="F164" i="1"/>
  <c r="E164" i="1"/>
  <c r="E165" i="1"/>
  <c r="G74" i="1"/>
  <c r="G131" i="1"/>
  <c r="E65" i="1"/>
  <c r="F65" i="1"/>
  <c r="D65" i="1"/>
  <c r="G66" i="1"/>
  <c r="H66" i="1" s="1"/>
  <c r="G64" i="1"/>
  <c r="D48" i="1"/>
  <c r="D38" i="1"/>
  <c r="H105" i="1" s="1"/>
  <c r="G105" i="1" s="1"/>
  <c r="I189" i="1" l="1"/>
  <c r="N189" i="1" s="1"/>
  <c r="J187" i="1"/>
  <c r="I187" i="1"/>
  <c r="N187" i="1" s="1"/>
  <c r="L189" i="1"/>
  <c r="J189" i="1"/>
  <c r="K189" i="1"/>
  <c r="I190" i="1"/>
  <c r="N190" i="1" s="1"/>
  <c r="I194" i="1"/>
  <c r="N194" i="1" s="1"/>
  <c r="I191" i="1"/>
  <c r="N191" i="1" s="1"/>
  <c r="I195" i="1"/>
  <c r="N195" i="1" s="1"/>
  <c r="I192" i="1"/>
  <c r="N192" i="1" s="1"/>
  <c r="I193" i="1"/>
  <c r="N193" i="1" s="1"/>
  <c r="K188" i="1"/>
  <c r="L190" i="1"/>
  <c r="L191" i="1"/>
  <c r="L192" i="1"/>
  <c r="L193" i="1"/>
  <c r="L194" i="1"/>
  <c r="L195" i="1"/>
  <c r="L185" i="1"/>
  <c r="K190" i="1"/>
  <c r="K191" i="1"/>
  <c r="K192" i="1"/>
  <c r="K193" i="1"/>
  <c r="K194" i="1"/>
  <c r="K195" i="1"/>
  <c r="J190" i="1"/>
  <c r="J191" i="1"/>
  <c r="J192" i="1"/>
  <c r="J193" i="1"/>
  <c r="J194" i="1"/>
  <c r="J195" i="1"/>
  <c r="K185" i="1"/>
  <c r="K184" i="1"/>
  <c r="J329" i="1" s="1"/>
  <c r="K187" i="1"/>
  <c r="I186" i="1"/>
  <c r="N186" i="1" s="1"/>
  <c r="K186" i="1"/>
  <c r="J185" i="1"/>
  <c r="J184" i="1"/>
  <c r="I329" i="1" s="1"/>
  <c r="J186" i="1"/>
  <c r="I184" i="1"/>
  <c r="L188" i="1"/>
  <c r="F162" i="1"/>
  <c r="I185" i="1"/>
  <c r="N185" i="1" s="1"/>
  <c r="L187" i="1"/>
  <c r="I188" i="1"/>
  <c r="N188" i="1" s="1"/>
  <c r="L186" i="1"/>
  <c r="G165" i="1"/>
  <c r="J188" i="1"/>
  <c r="D162" i="1"/>
  <c r="L184" i="1"/>
  <c r="K329" i="1" s="1"/>
  <c r="F51" i="1"/>
  <c r="F212" i="1" s="1"/>
  <c r="I105" i="1"/>
  <c r="J105" i="1" s="1"/>
  <c r="G65" i="1"/>
  <c r="H65" i="1" s="1"/>
  <c r="H64" i="1"/>
  <c r="D49" i="1"/>
  <c r="N184" i="1" l="1"/>
  <c r="H329" i="1"/>
  <c r="L329" i="1" s="1"/>
  <c r="H106" i="1"/>
  <c r="I106" i="1" s="1"/>
  <c r="J106" i="1" s="1"/>
  <c r="I51" i="1"/>
  <c r="I212" i="1" s="1"/>
  <c r="H83" i="1"/>
  <c r="H113" i="1" s="1"/>
  <c r="I83" i="1"/>
  <c r="J83" i="1"/>
  <c r="G83" i="1"/>
  <c r="I84" i="1"/>
  <c r="J84" i="1"/>
  <c r="G84" i="1"/>
  <c r="H84" i="1"/>
  <c r="H114" i="1" s="1"/>
  <c r="G106" i="1" l="1"/>
  <c r="G132" i="1" s="1"/>
  <c r="G133" i="1" s="1"/>
  <c r="G136" i="1" s="1"/>
  <c r="E53" i="1"/>
  <c r="G140" i="1"/>
  <c r="G148" i="1" s="1"/>
  <c r="G224" i="1"/>
  <c r="G329" i="1" s="1"/>
  <c r="H141" i="1"/>
  <c r="H149" i="1" s="1"/>
  <c r="H140" i="1"/>
  <c r="H148" i="1" s="1"/>
  <c r="G141" i="1"/>
  <c r="G149" i="1" s="1"/>
  <c r="I140" i="1"/>
  <c r="I148" i="1" s="1"/>
  <c r="I141" i="1"/>
  <c r="I149" i="1" s="1"/>
  <c r="J140" i="1"/>
  <c r="J148" i="1" s="1"/>
  <c r="H115" i="1"/>
  <c r="I85" i="1"/>
  <c r="I113" i="1"/>
  <c r="G114" i="1"/>
  <c r="J113" i="1"/>
  <c r="G85" i="1"/>
  <c r="G113" i="1"/>
  <c r="I114" i="1"/>
  <c r="J85" i="1"/>
  <c r="H85" i="1"/>
  <c r="G330" i="1" l="1"/>
  <c r="H336" i="1" s="1"/>
  <c r="G333" i="1"/>
  <c r="H335" i="1" s="1"/>
  <c r="G331" i="1"/>
  <c r="G332" i="1"/>
  <c r="G227" i="1"/>
  <c r="D274" i="1" s="1"/>
  <c r="G225" i="1"/>
  <c r="D232" i="1" s="1"/>
  <c r="G226" i="1"/>
  <c r="D253" i="1" s="1"/>
  <c r="G228" i="1"/>
  <c r="D295" i="1" s="1"/>
  <c r="H150" i="1"/>
  <c r="J114" i="1"/>
  <c r="J115" i="1" s="1"/>
  <c r="J141" i="1"/>
  <c r="J149" i="1" s="1"/>
  <c r="I115" i="1"/>
  <c r="G115" i="1"/>
  <c r="L238" i="1" l="1"/>
  <c r="K238" i="1"/>
  <c r="I238" i="1"/>
  <c r="N238" i="1" s="1"/>
  <c r="J238" i="1"/>
  <c r="I280" i="1"/>
  <c r="N280" i="1" s="1"/>
  <c r="L280" i="1"/>
  <c r="J280" i="1"/>
  <c r="K280" i="1"/>
  <c r="I301" i="1"/>
  <c r="N301" i="1" s="1"/>
  <c r="L301" i="1"/>
  <c r="J301" i="1"/>
  <c r="K301" i="1"/>
  <c r="J259" i="1"/>
  <c r="K259" i="1"/>
  <c r="L259" i="1"/>
  <c r="I259" i="1"/>
  <c r="N259" i="1" s="1"/>
  <c r="L244" i="1"/>
  <c r="L240" i="1"/>
  <c r="J242" i="1"/>
  <c r="J233" i="1"/>
  <c r="I236" i="1"/>
  <c r="N236" i="1" s="1"/>
  <c r="L235" i="1"/>
  <c r="J237" i="1"/>
  <c r="I241" i="1"/>
  <c r="N241" i="1" s="1"/>
  <c r="I234" i="1"/>
  <c r="N234" i="1" s="1"/>
  <c r="J239" i="1"/>
  <c r="K244" i="1"/>
  <c r="K234" i="1"/>
  <c r="I233" i="1"/>
  <c r="J240" i="1"/>
  <c r="L233" i="1"/>
  <c r="K330" i="1" s="1"/>
  <c r="K239" i="1"/>
  <c r="J236" i="1"/>
  <c r="K242" i="1"/>
  <c r="K240" i="1"/>
  <c r="J235" i="1"/>
  <c r="K237" i="1"/>
  <c r="I237" i="1"/>
  <c r="N237" i="1" s="1"/>
  <c r="J243" i="1"/>
  <c r="L236" i="1"/>
  <c r="I239" i="1"/>
  <c r="N239" i="1" s="1"/>
  <c r="J244" i="1"/>
  <c r="L237" i="1"/>
  <c r="K243" i="1"/>
  <c r="I235" i="1"/>
  <c r="N235" i="1" s="1"/>
  <c r="J241" i="1"/>
  <c r="L234" i="1"/>
  <c r="J234" i="1"/>
  <c r="L243" i="1"/>
  <c r="I242" i="1"/>
  <c r="N242" i="1" s="1"/>
  <c r="K235" i="1"/>
  <c r="L241" i="1"/>
  <c r="I243" i="1"/>
  <c r="N243" i="1" s="1"/>
  <c r="K236" i="1"/>
  <c r="L242" i="1"/>
  <c r="I240" i="1"/>
  <c r="N240" i="1" s="1"/>
  <c r="K233" i="1"/>
  <c r="J330" i="1" s="1"/>
  <c r="L239" i="1"/>
  <c r="K241" i="1"/>
  <c r="I244" i="1"/>
  <c r="N244" i="1" s="1"/>
  <c r="L307" i="1"/>
  <c r="L300" i="1"/>
  <c r="L296" i="1"/>
  <c r="J300" i="1"/>
  <c r="I299" i="1"/>
  <c r="N299" i="1" s="1"/>
  <c r="L305" i="1"/>
  <c r="L303" i="1"/>
  <c r="L298" i="1"/>
  <c r="J305" i="1"/>
  <c r="J296" i="1"/>
  <c r="I304" i="1"/>
  <c r="N304" i="1" s="1"/>
  <c r="I305" i="1"/>
  <c r="N305" i="1" s="1"/>
  <c r="K297" i="1"/>
  <c r="K306" i="1"/>
  <c r="I306" i="1"/>
  <c r="N306" i="1" s="1"/>
  <c r="L297" i="1"/>
  <c r="L306" i="1"/>
  <c r="I303" i="1"/>
  <c r="N303" i="1" s="1"/>
  <c r="K296" i="1"/>
  <c r="K305" i="1"/>
  <c r="J306" i="1"/>
  <c r="I302" i="1"/>
  <c r="N302" i="1" s="1"/>
  <c r="J307" i="1"/>
  <c r="I298" i="1"/>
  <c r="N298" i="1" s="1"/>
  <c r="J297" i="1"/>
  <c r="K299" i="1"/>
  <c r="J298" i="1"/>
  <c r="L299" i="1"/>
  <c r="I307" i="1"/>
  <c r="N307" i="1" s="1"/>
  <c r="K298" i="1"/>
  <c r="K307" i="1"/>
  <c r="K304" i="1"/>
  <c r="K303" i="1"/>
  <c r="I297" i="1"/>
  <c r="N297" i="1" s="1"/>
  <c r="J302" i="1"/>
  <c r="K302" i="1"/>
  <c r="I296" i="1"/>
  <c r="J303" i="1"/>
  <c r="L302" i="1"/>
  <c r="J299" i="1"/>
  <c r="K300" i="1"/>
  <c r="I300" i="1"/>
  <c r="N300" i="1" s="1"/>
  <c r="L304" i="1"/>
  <c r="J304" i="1"/>
  <c r="I258" i="1"/>
  <c r="N258" i="1" s="1"/>
  <c r="L262" i="1"/>
  <c r="L265" i="1"/>
  <c r="I254" i="1"/>
  <c r="L255" i="1"/>
  <c r="L260" i="1"/>
  <c r="L263" i="1"/>
  <c r="L264" i="1"/>
  <c r="J257" i="1"/>
  <c r="L261" i="1"/>
  <c r="K257" i="1"/>
  <c r="K262" i="1"/>
  <c r="I257" i="1"/>
  <c r="N257" i="1" s="1"/>
  <c r="J262" i="1"/>
  <c r="L257" i="1"/>
  <c r="I263" i="1"/>
  <c r="N263" i="1" s="1"/>
  <c r="J258" i="1"/>
  <c r="L258" i="1"/>
  <c r="J263" i="1"/>
  <c r="K254" i="1"/>
  <c r="J331" i="1" s="1"/>
  <c r="I264" i="1"/>
  <c r="N264" i="1" s="1"/>
  <c r="L256" i="1"/>
  <c r="K265" i="1"/>
  <c r="K261" i="1"/>
  <c r="J256" i="1"/>
  <c r="J265" i="1"/>
  <c r="J261" i="1"/>
  <c r="I256" i="1"/>
  <c r="N256" i="1" s="1"/>
  <c r="I262" i="1"/>
  <c r="N262" i="1" s="1"/>
  <c r="I255" i="1"/>
  <c r="N255" i="1" s="1"/>
  <c r="K256" i="1"/>
  <c r="K264" i="1"/>
  <c r="K260" i="1"/>
  <c r="K255" i="1"/>
  <c r="J264" i="1"/>
  <c r="J260" i="1"/>
  <c r="J255" i="1"/>
  <c r="I265" i="1"/>
  <c r="N265" i="1" s="1"/>
  <c r="I261" i="1"/>
  <c r="N261" i="1" s="1"/>
  <c r="J254" i="1"/>
  <c r="K263" i="1"/>
  <c r="L254" i="1"/>
  <c r="K258" i="1"/>
  <c r="I260" i="1"/>
  <c r="N260" i="1" s="1"/>
  <c r="L282" i="1"/>
  <c r="L277" i="1"/>
  <c r="J284" i="1"/>
  <c r="J279" i="1"/>
  <c r="J275" i="1"/>
  <c r="I283" i="1"/>
  <c r="N283" i="1" s="1"/>
  <c r="I278" i="1"/>
  <c r="N278" i="1" s="1"/>
  <c r="L286" i="1"/>
  <c r="I279" i="1"/>
  <c r="N279" i="1" s="1"/>
  <c r="J285" i="1"/>
  <c r="L278" i="1"/>
  <c r="I281" i="1"/>
  <c r="N281" i="1" s="1"/>
  <c r="J286" i="1"/>
  <c r="L279" i="1"/>
  <c r="I277" i="1"/>
  <c r="N277" i="1" s="1"/>
  <c r="J283" i="1"/>
  <c r="L276" i="1"/>
  <c r="I275" i="1"/>
  <c r="I284" i="1"/>
  <c r="N284" i="1" s="1"/>
  <c r="K277" i="1"/>
  <c r="L283" i="1"/>
  <c r="K276" i="1"/>
  <c r="I285" i="1"/>
  <c r="N285" i="1" s="1"/>
  <c r="K278" i="1"/>
  <c r="L284" i="1"/>
  <c r="I282" i="1"/>
  <c r="N282" i="1" s="1"/>
  <c r="K275" i="1"/>
  <c r="L281" i="1"/>
  <c r="I276" i="1"/>
  <c r="N276" i="1" s="1"/>
  <c r="J281" i="1"/>
  <c r="K286" i="1"/>
  <c r="K284" i="1"/>
  <c r="J276" i="1"/>
  <c r="K282" i="1"/>
  <c r="K285" i="1"/>
  <c r="J277" i="1"/>
  <c r="K283" i="1"/>
  <c r="K281" i="1"/>
  <c r="I286" i="1"/>
  <c r="N286" i="1" s="1"/>
  <c r="K279" i="1"/>
  <c r="L285" i="1"/>
  <c r="J282" i="1"/>
  <c r="L275" i="1"/>
  <c r="J278" i="1"/>
  <c r="K332" i="1" l="1"/>
  <c r="K290" i="1"/>
  <c r="J332" i="1"/>
  <c r="I290" i="1"/>
  <c r="J333" i="1"/>
  <c r="I311" i="1"/>
  <c r="K333" i="1"/>
  <c r="K311" i="1"/>
  <c r="I330" i="1"/>
  <c r="E248" i="1"/>
  <c r="N275" i="1"/>
  <c r="E290" i="1"/>
  <c r="H332" i="1"/>
  <c r="K331" i="1"/>
  <c r="G269" i="1"/>
  <c r="G311" i="1"/>
  <c r="I333" i="1"/>
  <c r="E269" i="1"/>
  <c r="I331" i="1"/>
  <c r="L331" i="1" s="1"/>
  <c r="M331" i="1" s="1"/>
  <c r="N331" i="1" s="1"/>
  <c r="N254" i="1"/>
  <c r="H331" i="1"/>
  <c r="I332" i="1"/>
  <c r="G290" i="1"/>
  <c r="E311" i="1"/>
  <c r="H333" i="1"/>
  <c r="N233" i="1"/>
  <c r="H330" i="1"/>
  <c r="L330" i="1" s="1"/>
  <c r="M330" i="1" s="1"/>
  <c r="N296" i="1"/>
  <c r="G150" i="1"/>
  <c r="N330" i="1" l="1"/>
  <c r="K336" i="1"/>
  <c r="L333" i="1"/>
  <c r="M333" i="1" s="1"/>
  <c r="L332" i="1"/>
  <c r="M332" i="1" s="1"/>
  <c r="N332" i="1" s="1"/>
  <c r="I150" i="1"/>
  <c r="J150" i="1"/>
  <c r="N333" i="1" l="1"/>
  <c r="K335" i="1"/>
</calcChain>
</file>

<file path=xl/sharedStrings.xml><?xml version="1.0" encoding="utf-8"?>
<sst xmlns="http://schemas.openxmlformats.org/spreadsheetml/2006/main" count="449" uniqueCount="197">
  <si>
    <t>Determine the number of school uniforms to be distributed</t>
  </si>
  <si>
    <t>Comments</t>
  </si>
  <si>
    <t>Use the ratio of girl learners to boy learners as per stats</t>
  </si>
  <si>
    <t>Calculate the number of uniforms to be distributed for girls and boys</t>
  </si>
  <si>
    <t xml:space="preserve">Calculate the cost of producing the uniforms </t>
  </si>
  <si>
    <t>Use the cost of uniforms and number of uniforms to be produced</t>
  </si>
  <si>
    <t>Shoes</t>
  </si>
  <si>
    <t>Socks</t>
  </si>
  <si>
    <t>Jersey</t>
  </si>
  <si>
    <t>Tunic</t>
  </si>
  <si>
    <t>Vest</t>
  </si>
  <si>
    <t>Underwear</t>
  </si>
  <si>
    <t>TOTAL</t>
  </si>
  <si>
    <t>Boys uniform</t>
  </si>
  <si>
    <t>Trouser</t>
  </si>
  <si>
    <t>Shirt</t>
  </si>
  <si>
    <t>Number of learners in ordinary schools by province, sector, gender and grade, in 2013</t>
  </si>
  <si>
    <t>Foundation Phase</t>
  </si>
  <si>
    <t>Intermediate Phase</t>
  </si>
  <si>
    <t>Senior Phase</t>
  </si>
  <si>
    <t>Total</t>
  </si>
  <si>
    <t>% Share of Total</t>
  </si>
  <si>
    <t>The number of school uniform distributed</t>
  </si>
  <si>
    <t>2015/16</t>
  </si>
  <si>
    <t>2016/17</t>
  </si>
  <si>
    <t>2017/18</t>
  </si>
  <si>
    <t>2018/19</t>
  </si>
  <si>
    <t>2019/20</t>
  </si>
  <si>
    <t>2020/21</t>
  </si>
  <si>
    <t>2021/22</t>
  </si>
  <si>
    <t>No. of school uniforms distributed</t>
  </si>
  <si>
    <t>Targeted no. of school uniforms to be distributed</t>
  </si>
  <si>
    <t>No. of school uniforms</t>
  </si>
  <si>
    <t>FY</t>
  </si>
  <si>
    <t>Based on the table above, the distribution of school uniforms to girl learners and boy learners should be:</t>
  </si>
  <si>
    <t>Girls school uniforms</t>
  </si>
  <si>
    <t>Boys school uniforms</t>
  </si>
  <si>
    <t xml:space="preserve">Factors considered in estimating the cost of producing school uniforms are listed below: </t>
  </si>
  <si>
    <t xml:space="preserve">   The market prices of school uniforms of comparable quality as at August 2019 (See step 2 above) </t>
  </si>
  <si>
    <t xml:space="preserve">   The inflation rates prescribed by the National Treasury are used to project the costs in 2020/21 and 2021/22</t>
  </si>
  <si>
    <t xml:space="preserve">   The inflation rate for 2018/19 is used to determine the market price for 2018/19 by deflating the market price of August 2019 </t>
  </si>
  <si>
    <t>Inflation rates in South Africa as prescribed by the National Treasury</t>
  </si>
  <si>
    <t>Inflation rates in SA as prescribed by the National Treasury</t>
  </si>
  <si>
    <t>-</t>
  </si>
  <si>
    <t>* The 2019/20 market price is inflated by the inflation rates for 2020/21 &amp; 2021/22 to estimate the unit cost of school uniform for 2020/21 &amp; 2021/22</t>
  </si>
  <si>
    <t>* The 2019/20 market price is deflated by 2018/19 inflation rate to estimate the unit cost of school uniform for 2018/19</t>
  </si>
  <si>
    <t>Item</t>
  </si>
  <si>
    <t>Price</t>
  </si>
  <si>
    <t>The estimated unit cost of producing school uniforms (exluding overhead costs)</t>
  </si>
  <si>
    <t>The estimated total cost of producing school uniforms (excluding overhead costs)</t>
  </si>
  <si>
    <t>Girls school uniform</t>
  </si>
  <si>
    <t>Boys school uniform</t>
  </si>
  <si>
    <r>
      <t xml:space="preserve">   The </t>
    </r>
    <r>
      <rPr>
        <b/>
        <sz val="11"/>
        <color theme="1"/>
        <rFont val="Calibri"/>
        <family val="2"/>
        <scheme val="minor"/>
      </rPr>
      <t>cost exclude the overhead costs</t>
    </r>
    <r>
      <rPr>
        <sz val="11"/>
        <color theme="1"/>
        <rFont val="Calibri"/>
        <family val="2"/>
        <scheme val="minor"/>
      </rPr>
      <t xml:space="preserve"> to be incurred in the school uniforms manufacture</t>
    </r>
  </si>
  <si>
    <t>The estimated costs of producing school uniforms (excluding the overhead costs)</t>
  </si>
  <si>
    <t>The estimated costs of producing school uniforms (including the overhead costs)</t>
  </si>
  <si>
    <t>Unit cost of a school uniform as per the Gauteng Department of Social Development</t>
  </si>
  <si>
    <t>*</t>
  </si>
  <si>
    <r>
      <t xml:space="preserve">* </t>
    </r>
    <r>
      <rPr>
        <i/>
        <sz val="11"/>
        <color theme="1"/>
        <rFont val="Calibri"/>
        <family val="2"/>
        <scheme val="minor"/>
      </rPr>
      <t xml:space="preserve">Information is extracted from the article "Learners of Mayibuye get school uniforms" published in The Tembisan Newspaper dated 11 March 2018 </t>
    </r>
  </si>
  <si>
    <t>Overhead costs</t>
  </si>
  <si>
    <t xml:space="preserve">The MEC of Gauteng Department of Social Development, Ms. Nandi Mayathula-Khoza, stated that the cost </t>
  </si>
  <si>
    <t>In the absence of costing information from the department, the overhead costs are calculated as the unit cost of the school uniform per the department</t>
  </si>
  <si>
    <r>
      <t xml:space="preserve">of each school uniform is about... </t>
    </r>
    <r>
      <rPr>
        <b/>
        <u/>
        <sz val="11"/>
        <color theme="1"/>
        <rFont val="Calibri"/>
        <family val="2"/>
        <scheme val="minor"/>
      </rPr>
      <t/>
    </r>
  </si>
  <si>
    <t>minus the consevative estimated unit cost (excluding overhead costs) stated above.</t>
  </si>
  <si>
    <t>Estimated unit cost of unit cost (excluding overheads)</t>
  </si>
  <si>
    <t>ESTIMATED OVERHEAD COSTS PER SCHOOL UNIFORM</t>
  </si>
  <si>
    <t>The calculation of overhead costs per school uniform</t>
  </si>
  <si>
    <t>* The estimated unit cost is based on the boys school uniform as it is higher than girls school uniform</t>
  </si>
  <si>
    <t>Unit cost of school uniform per department's sources*</t>
  </si>
  <si>
    <t>The estimated overhead cost per school uniform is…</t>
  </si>
  <si>
    <t>The estimated unit cost of producing school uniforms (including overhead costs)</t>
  </si>
  <si>
    <t>The estimated total cost of producing school uniforms (including overhead costs)</t>
  </si>
  <si>
    <t>Information is extracted from Table 5 on page 9 of Education Statistics in South Africa 2013, published by the Department of Basic Education in March 2015</t>
  </si>
  <si>
    <t>Information is extracted from the department's annual reports for 2015/16 till 2017/18 and from the GPG budget book for the 2019/20 - 2021/22 MTEF</t>
  </si>
  <si>
    <t>A school uniform pack consists of a single school uniform a pair of shoes, a pair of socks, a jersey, a shirt, a tunic or trouser and a vest and underpants.</t>
  </si>
  <si>
    <t>The number of school uniforms distributed in the past financial years or planned to be distributed in the future financial years drives the department's performance and costs.</t>
  </si>
  <si>
    <t>This information is obtainable from the published annual reports and the published budget books.</t>
  </si>
  <si>
    <t xml:space="preserve">Determining the market prices of similar quality items included in the school uniform pack should provide benchmark prices for the school uniform packs. </t>
  </si>
  <si>
    <t xml:space="preserve">The prices of school uniforms at PEP Stores on 31 August 2019.  </t>
  </si>
  <si>
    <t>Determine market prices of similar items included in the school uniform packs</t>
  </si>
  <si>
    <t>For the purposes of pricing, the items are grouped per school uniform pack for girls and per school uniform pack for boys.</t>
  </si>
  <si>
    <t>Determine the ratio of girl learners to boy learners</t>
  </si>
  <si>
    <t>The ratio of girl learners to boy learners in public ordinary schools should provide guidance on the split of total targeted number school uniform packs between girls and boys.</t>
  </si>
  <si>
    <t>Statistics from the Department of Basic Education provides the number of girl learners and boy learners to determine the ratio.</t>
  </si>
  <si>
    <t>Gauteng: Public Sector</t>
  </si>
  <si>
    <r>
      <t>PEP Stores reflected the</t>
    </r>
    <r>
      <rPr>
        <b/>
        <sz val="11"/>
        <color theme="1"/>
        <rFont val="Calibri"/>
        <family val="2"/>
        <scheme val="minor"/>
      </rPr>
      <t xml:space="preserve"> lowest prices </t>
    </r>
    <r>
      <rPr>
        <sz val="11"/>
        <color theme="1"/>
        <rFont val="Calibri"/>
        <family val="2"/>
        <scheme val="minor"/>
      </rPr>
      <t>when a research on school uniform prices was conducted with 3 major retailers in South Africa.</t>
    </r>
  </si>
  <si>
    <t>Girls uniform</t>
  </si>
  <si>
    <t>49% vs. 51%</t>
  </si>
  <si>
    <t xml:space="preserve">The school uniform for girls at a price of </t>
  </si>
  <si>
    <r>
      <t xml:space="preserve">is </t>
    </r>
    <r>
      <rPr>
        <b/>
        <sz val="11"/>
        <color theme="1"/>
        <rFont val="Calibri"/>
        <family val="2"/>
        <scheme val="minor"/>
      </rPr>
      <t>cheaper</t>
    </r>
    <r>
      <rPr>
        <sz val="11"/>
        <color theme="1"/>
        <rFont val="Calibri"/>
        <family val="2"/>
        <scheme val="minor"/>
      </rPr>
      <t xml:space="preserve"> than of boys priced at </t>
    </r>
  </si>
  <si>
    <t>Meaning, the girls uniform is</t>
  </si>
  <si>
    <t>cheaper than boys uniform.</t>
  </si>
  <si>
    <t>The ratio of girl learners to boy learners in public ordinary schools as per the 2013 statistics is…</t>
  </si>
  <si>
    <t xml:space="preserve">The total number of school uniforms multiplied by the ratio of girl learners to boy learners determines the distribution of </t>
  </si>
  <si>
    <t>school uniforms to girl learners and boy learners.  The ratio is…</t>
  </si>
  <si>
    <t>The cost of producing the school uniforms is determined by multiplying the number of uniforms by the unit cost of uniform.</t>
  </si>
  <si>
    <t>Determine the baseline information of the school uniforms programme</t>
  </si>
  <si>
    <t>Target no. of uniforms</t>
  </si>
  <si>
    <t>Actual no. of uniforms</t>
  </si>
  <si>
    <t>% Actual/ target</t>
  </si>
  <si>
    <t>% Growth Year-on-Year</t>
  </si>
  <si>
    <t>Expenditure</t>
  </si>
  <si>
    <t>Unit cost (Exp/Actual)</t>
  </si>
  <si>
    <t>Male</t>
  </si>
  <si>
    <t>Female</t>
  </si>
  <si>
    <t>The baseline information is obtainable from the published department's annual reports and the GPG published budget books.</t>
  </si>
  <si>
    <t>The number of school uniform distributed and the actual expenditure incurred</t>
  </si>
  <si>
    <t>The programme distributed 96% of the target number of school uniform packs in 2015/16.</t>
  </si>
  <si>
    <t>Expenditure increased by an average of 7.4% p.a. from R124.9 million to R143.9 million between 2015/16 and 2017/18.</t>
  </si>
  <si>
    <t>Despite an increase in the number of uniforms distributed, the achievement rate reduced to 89% of the target number of school uniform packs in 2017/18.</t>
  </si>
  <si>
    <t>The unit cost of the school uniforms increased from R957.60 to R1,066.21 during the first 3 financial years.</t>
  </si>
  <si>
    <t xml:space="preserve">The MEC of the department stated in March 2018 that the cost of the school uniform was about...  </t>
  </si>
  <si>
    <t>To achieve…</t>
  </si>
  <si>
    <t>of the set target, the programme will be required to spend…</t>
  </si>
  <si>
    <t>At the unit cost of…</t>
  </si>
  <si>
    <t>Versus 2017/18 baseline</t>
  </si>
  <si>
    <t>Analysis outcome</t>
  </si>
  <si>
    <t>Achievement not feasible, unless the budget increases</t>
  </si>
  <si>
    <t xml:space="preserve">The budget increases will be required to distribute more than 40% of the set targets set for 2018/19, 2020/21 &amp; 2021/22. </t>
  </si>
  <si>
    <t>The circular requires the department to enter into competitive bids to procure services for the school uniform programme rather than transferring funds to NPI that performed this function for the department.</t>
  </si>
  <si>
    <t xml:space="preserve">This section provides a projection of the budget required to achieve the set targets of school uniform packs. </t>
  </si>
  <si>
    <t xml:space="preserve">At the unit cost of R2,000 per school uniform, the programme can achieve 40% of the target set for 2018/19, 2020/21 &amp; 2021/22 if the expenditure baselines of R143.9 million are maintained. </t>
  </si>
  <si>
    <t>The evaluation of feasibility of the planned performance against the budget projection</t>
  </si>
  <si>
    <t>Project the planned performance and the required expenditure</t>
  </si>
  <si>
    <t>This section identifies possible polivy options and evaluates possible savings from implementing such options.</t>
  </si>
  <si>
    <t xml:space="preserve">The programme did not make provision for expenditure as from 2018/19 whilst reviewing its procurement processes based on the National Treasury's Classification Circular 21 of 2018 on transfer payments. </t>
  </si>
  <si>
    <t>This section also evaluates the feasibility of the planned performance against the baseline information</t>
  </si>
  <si>
    <t>The budget as from 2018/19 is yet to be set after completing the review of the SCM process based on the National Treasury's Classification Circular 21 of 2018 issued in 2018/19.</t>
  </si>
  <si>
    <t>The programme can explore possible options that could yield savings in the procurement processes.</t>
  </si>
  <si>
    <t xml:space="preserve">The National Treasury's Classification Circular 21 of 2018 has financial implications for the delivery of school uniforms programme. </t>
  </si>
  <si>
    <t>The second option is reducing overhead costs incurred in the manufacture of school uniform packs.</t>
  </si>
  <si>
    <t>The first option is the department entering into partnership with local merchant suppliers, through a competitive bid process, to reduce the cost of materials used in the manufacture of school uniform packs.</t>
  </si>
  <si>
    <t>OPTION 1: The department entering into partnership with local merchant suppliers to reduce the costs</t>
  </si>
  <si>
    <t>When the department procures the materials for the manufacture of school uniforms, it could aim to enter into partnership with local merchant suppliers.</t>
  </si>
  <si>
    <t xml:space="preserve">This could reduce the unit cost of materials below </t>
  </si>
  <si>
    <t>for girls uniforms and below</t>
  </si>
  <si>
    <t>for boys uniforms.</t>
  </si>
  <si>
    <t>The bulk purchase of materials would increase savings realised from economies of scale.</t>
  </si>
  <si>
    <t>OPTION 2: Reducing overhead costs incurred in the manufacture of school uniform packs</t>
  </si>
  <si>
    <t xml:space="preserve">In the model whereby the unit material costs plus the unit overhead costs equal the unit cost of the school uniform pack, the overhead costs can be regarded as a value-add to material costs. </t>
  </si>
  <si>
    <t>Reducing the value-add to the material costs would yield more savings in the unit cost of the school uniform packs.</t>
  </si>
  <si>
    <t>The department could set a ceiling for the value-add or overhead costs for non-profit institutions that would bid to manufacture school uniforms.</t>
  </si>
  <si>
    <t>Setting of ceiling for the value-add or overhead costs would, in turn, encourage the non-profit institutions that participate in the programme to find efficient ways to manufacture the school uniforms.</t>
  </si>
  <si>
    <t>Scenarios of reducing the value-add or overhead costs are as follows:</t>
  </si>
  <si>
    <t xml:space="preserve">  </t>
  </si>
  <si>
    <t>OPTION 2: Scenarios for reducing overhead costs incurred in the manufacture of school uniforms</t>
  </si>
  <si>
    <t>By: Mlungisi Dlamini</t>
  </si>
  <si>
    <t>Date: 31 August 2019</t>
  </si>
  <si>
    <t>The cost and benefits of of implementing the school uniform programme in Gauteng Province</t>
  </si>
  <si>
    <t>Version No. 2</t>
  </si>
  <si>
    <t>The Costing Model for the School Uniforms Programme in Gauteng</t>
  </si>
  <si>
    <t>60% reduction in the unit overhead costs</t>
  </si>
  <si>
    <t>50% reduction in the unit overhead costs</t>
  </si>
  <si>
    <t>40% reduction in the unit overhead costs</t>
  </si>
  <si>
    <t>Base model: Unit overhead costs in 2018/19</t>
  </si>
  <si>
    <t>Unit overhead costs</t>
  </si>
  <si>
    <t>30% reduction in the unit overhead costs</t>
  </si>
  <si>
    <t>OPTION 2 - Scenario of 60% reduction in the unit overhead costs: The evaluation of feasibility of the planned performance against the budget projection</t>
  </si>
  <si>
    <t>OPTION 2 - Scenario of 50% reduction in the unit overhead costs: The evaluation of feasibility of the planned performance against the budget projection</t>
  </si>
  <si>
    <t>OPTION 2 - Scenario of 40% reduction in the unit overhead costs: The evaluation of feasibility of the planned performance against the budget projection</t>
  </si>
  <si>
    <t>OPTION 2 - Scenario of 30% reduction in the unit overhead costs: The evaluation of feasibility of the planned performance against the budget projection</t>
  </si>
  <si>
    <t>Achievement feasible. The baseline expenditure is higher</t>
  </si>
  <si>
    <t xml:space="preserve">At the 60% lower unit cost of R657.39 per school uniform, the programme can fully achieve the target set for 2018/19, 2020/21 &amp; 2021/22 if the expenditure baselines of R143.9 million are maintained. </t>
  </si>
  <si>
    <t xml:space="preserve">The budget increases will be required to distribute more than 60% of the targets set for 2019/20. </t>
  </si>
  <si>
    <t xml:space="preserve">At the 40% lower unit cost of R986.08 per school uniform, the programme can achieve 95% of the 2018/19 targets, 85% in 2020/21, 80% in 2021/22 and 40% in 2019/20 if the expenditure baselines of R143.9 million are maintained. </t>
  </si>
  <si>
    <t xml:space="preserve">The budget increases will be required to distribute more than the achievable levels stated above. </t>
  </si>
  <si>
    <t xml:space="preserve">The budget increases will be required to distribute more than 70% of the targets set for 2019/20. </t>
  </si>
  <si>
    <t xml:space="preserve">At the 30% lower unit cost of R1,150.43 per school uniform, the programme can achieve 80% of the 2018/19 targets, 70% in 2020/21 &amp; 2021/22 and 40% in 2019/20 if the expenditure baselines of R143.9 million are maintained. </t>
  </si>
  <si>
    <t>in 2018/19,</t>
  </si>
  <si>
    <t>in 2019/20,</t>
  </si>
  <si>
    <t>in 2020/21 &amp;</t>
  </si>
  <si>
    <t>in 2021/22 to fully achieve the targets.</t>
  </si>
  <si>
    <t>The additional amounts required are</t>
  </si>
  <si>
    <t xml:space="preserve">in 2019/20 &amp; </t>
  </si>
  <si>
    <t xml:space="preserve">At the 50% lower unit cost of R821.74 per school uniform, the programme can fully achieve the targets set for 2018/19 &amp; 2020/21 and it would achieve 95% of the 2021/22 targets if the expenditure baselines of R143.9 million are maintained. </t>
  </si>
  <si>
    <t>The additional amount required is</t>
  </si>
  <si>
    <t>in 2019/20 to fully achieve the targets.</t>
  </si>
  <si>
    <t>The Costing Model</t>
  </si>
  <si>
    <t>For the School Uniforms Programme in Gauteng</t>
  </si>
  <si>
    <t>Possible savings</t>
  </si>
  <si>
    <t>Recommendation</t>
  </si>
  <si>
    <t>The department should first assess the cost structure in non-profit institutions that participate in the school uniform programme to determine a suitable level of unit overhead cost reduction.</t>
  </si>
  <si>
    <t>The department may introduce progressive reductions in the unit overhead costs to allow for the non-profit institutions to revise their business models to align with the department's new approach.</t>
  </si>
  <si>
    <t>Meaning, starting with low reductions and gradually increase the rate cuts to a point that still makes it viable for the non-profit organisations to participate in the programme.</t>
  </si>
  <si>
    <t>Savings</t>
  </si>
  <si>
    <t>Budget required for 100% achievement of the set targets</t>
  </si>
  <si>
    <t>% Saving</t>
  </si>
  <si>
    <t>This section evaluates possible savings resulting from the implementation of policy options to reduce the unit overhead cost of the school uniform packs by 60% or 50% or 40% or 30% of the R1,643.47 baselinein 2018/19.</t>
  </si>
  <si>
    <t>The savings are calculated by comparing the amount of budget required for achieving 100% of the target of distributing school uniform packs if the unit overhead cost remains at the baseline level  versus if the unit overhead cost reduces.</t>
  </si>
  <si>
    <t xml:space="preserve">The implementation of the options to reduce the unit overhead cost  would generate the lowest saving of R687.2 million and the highest saving of R1.1 billion between 2018/19 and 2021/22. </t>
  </si>
  <si>
    <t>and it generates a saving of</t>
  </si>
  <si>
    <t>between 2018/19 to 2021/22.</t>
  </si>
  <si>
    <t xml:space="preserve">If a reduction of 30% is applied, the R1,643.47 baseline unit overhead cost reduces to </t>
  </si>
  <si>
    <t xml:space="preserve">If a reduction of 60% is applied, the R1,643.47 baseline unit overhead cost reduces to </t>
  </si>
  <si>
    <t xml:space="preserve">Determine the policy options and possible savings  </t>
  </si>
  <si>
    <t>STEP</t>
  </si>
  <si>
    <t>ACTION AND DESCRIPTION</t>
  </si>
  <si>
    <t>The model determine the cost and number of school uniforms that can be distributed to poor children in public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</si>
</sst>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quot;R&quot;#,##0.00"/>
    <numFmt numFmtId="167" formatCode="&quot;R&quot;#,##0"/>
  </numFmts>
  <fonts count="26">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u/>
      <sz val="11"/>
      <color theme="1"/>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i/>
      <sz val="9"/>
      <color theme="1"/>
      <name val="Calibri"/>
      <family val="2"/>
      <scheme val="minor"/>
    </font>
    <font>
      <b/>
      <i/>
      <sz val="9"/>
      <color theme="1"/>
      <name val="Calibri"/>
      <family val="2"/>
      <scheme val="minor"/>
    </font>
    <font>
      <b/>
      <sz val="14"/>
      <color theme="1"/>
      <name val="Calibri"/>
      <family val="2"/>
      <scheme val="minor"/>
    </font>
    <font>
      <b/>
      <sz val="16"/>
      <color theme="1"/>
      <name val="Calibri"/>
      <family val="2"/>
      <scheme val="minor"/>
    </font>
    <font>
      <sz val="11.5"/>
      <color rgb="FF666666"/>
      <name val="Open_sansregular"/>
    </font>
    <font>
      <b/>
      <i/>
      <u/>
      <sz val="11"/>
      <color theme="1"/>
      <name val="Calibri"/>
      <family val="2"/>
      <scheme val="minor"/>
    </font>
    <font>
      <b/>
      <i/>
      <sz val="9"/>
      <color theme="0"/>
      <name val="Calibri"/>
      <family val="2"/>
      <scheme val="minor"/>
    </font>
    <font>
      <b/>
      <sz val="20"/>
      <color theme="9"/>
      <name val="Calibri"/>
      <family val="2"/>
      <scheme val="minor"/>
    </font>
    <font>
      <b/>
      <sz val="20"/>
      <color theme="1"/>
      <name val="Calibri"/>
      <family val="2"/>
      <scheme val="minor"/>
    </font>
    <font>
      <sz val="20"/>
      <color theme="1"/>
      <name val="Calibri"/>
      <family val="2"/>
      <scheme val="minor"/>
    </font>
    <font>
      <b/>
      <i/>
      <sz val="16"/>
      <color theme="4" tint="-0.249977111117893"/>
      <name val="Calibri"/>
      <family val="2"/>
      <scheme val="minor"/>
    </font>
    <font>
      <sz val="16"/>
      <color theme="1"/>
      <name val="Calibri"/>
      <family val="2"/>
      <scheme val="minor"/>
    </font>
    <font>
      <b/>
      <sz val="12"/>
      <color theme="5"/>
      <name val="Calibri"/>
      <family val="2"/>
      <scheme val="minor"/>
    </font>
    <font>
      <b/>
      <sz val="12"/>
      <color theme="1"/>
      <name val="Calibri"/>
      <family val="2"/>
      <scheme val="minor"/>
    </font>
    <font>
      <sz val="12"/>
      <color theme="1"/>
      <name val="Calibri"/>
      <family val="2"/>
      <scheme val="minor"/>
    </font>
    <font>
      <sz val="11"/>
      <color theme="0" tint="-0.14999847407452621"/>
      <name val="Calibri"/>
      <family val="2"/>
      <scheme val="minor"/>
    </font>
    <font>
      <b/>
      <u/>
      <sz val="16"/>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70">
    <border>
      <left/>
      <right/>
      <top/>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medium">
        <color auto="1"/>
      </top>
      <bottom style="medium">
        <color auto="1"/>
      </bottom>
      <diagonal/>
    </border>
    <border>
      <left style="thin">
        <color indexed="64"/>
      </left>
      <right style="thin">
        <color indexed="64"/>
      </right>
      <top style="medium">
        <color auto="1"/>
      </top>
      <bottom style="medium">
        <color auto="1"/>
      </bottom>
      <diagonal/>
    </border>
    <border>
      <left style="medium">
        <color indexed="64"/>
      </left>
      <right/>
      <top style="medium">
        <color auto="1"/>
      </top>
      <bottom style="medium">
        <color auto="1"/>
      </bottom>
      <diagonal/>
    </border>
    <border>
      <left/>
      <right/>
      <top style="medium">
        <color auto="1"/>
      </top>
      <bottom style="hair">
        <color auto="1"/>
      </bottom>
      <diagonal/>
    </border>
    <border>
      <left style="thin">
        <color indexed="64"/>
      </left>
      <right style="thin">
        <color indexed="64"/>
      </right>
      <top style="medium">
        <color auto="1"/>
      </top>
      <bottom style="hair">
        <color auto="1"/>
      </bottom>
      <diagonal/>
    </border>
    <border>
      <left style="medium">
        <color indexed="64"/>
      </left>
      <right/>
      <top style="medium">
        <color auto="1"/>
      </top>
      <bottom style="hair">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hair">
        <color auto="1"/>
      </bottom>
      <diagonal/>
    </border>
    <border>
      <left style="medium">
        <color indexed="64"/>
      </left>
      <right/>
      <top/>
      <bottom style="hair">
        <color auto="1"/>
      </bottom>
      <diagonal/>
    </border>
    <border>
      <left style="thin">
        <color indexed="64"/>
      </left>
      <right style="thin">
        <color indexed="64"/>
      </right>
      <top/>
      <bottom style="hair">
        <color auto="1"/>
      </bottom>
      <diagonal/>
    </border>
    <border>
      <left/>
      <right style="medium">
        <color indexed="64"/>
      </right>
      <top style="medium">
        <color auto="1"/>
      </top>
      <bottom style="hair">
        <color auto="1"/>
      </bottom>
      <diagonal/>
    </border>
    <border>
      <left/>
      <right/>
      <top style="hair">
        <color auto="1"/>
      </top>
      <bottom style="thin">
        <color indexed="64"/>
      </bottom>
      <diagonal/>
    </border>
    <border>
      <left/>
      <right style="medium">
        <color indexed="64"/>
      </right>
      <top style="hair">
        <color auto="1"/>
      </top>
      <bottom style="thin">
        <color indexed="64"/>
      </bottom>
      <diagonal/>
    </border>
    <border>
      <left/>
      <right style="medium">
        <color indexed="64"/>
      </right>
      <top style="thin">
        <color indexed="64"/>
      </top>
      <bottom style="medium">
        <color indexed="64"/>
      </bottom>
      <diagonal/>
    </border>
    <border>
      <left/>
      <right/>
      <top style="medium">
        <color auto="1"/>
      </top>
      <bottom/>
      <diagonal/>
    </border>
    <border>
      <left/>
      <right style="medium">
        <color indexed="64"/>
      </right>
      <top/>
      <bottom/>
      <diagonal/>
    </border>
    <border>
      <left/>
      <right/>
      <top style="hair">
        <color auto="1"/>
      </top>
      <bottom style="hair">
        <color auto="1"/>
      </bottom>
      <diagonal/>
    </border>
    <border>
      <left/>
      <right style="medium">
        <color indexed="64"/>
      </right>
      <top style="hair">
        <color auto="1"/>
      </top>
      <bottom style="hair">
        <color auto="1"/>
      </bottom>
      <diagonal/>
    </border>
    <border>
      <left style="thin">
        <color indexed="64"/>
      </left>
      <right/>
      <top/>
      <bottom/>
      <diagonal/>
    </border>
    <border>
      <left style="thin">
        <color indexed="64"/>
      </left>
      <right/>
      <top style="hair">
        <color auto="1"/>
      </top>
      <bottom style="hair">
        <color auto="1"/>
      </bottom>
      <diagonal/>
    </border>
    <border>
      <left style="thin">
        <color indexed="64"/>
      </left>
      <right/>
      <top style="thin">
        <color indexed="64"/>
      </top>
      <bottom style="medium">
        <color indexed="64"/>
      </bottom>
      <diagonal/>
    </border>
    <border>
      <left style="thin">
        <color indexed="64"/>
      </left>
      <right/>
      <top style="medium">
        <color auto="1"/>
      </top>
      <bottom/>
      <diagonal/>
    </border>
    <border>
      <left/>
      <right/>
      <top style="hair">
        <color auto="1"/>
      </top>
      <bottom/>
      <diagonal/>
    </border>
    <border>
      <left/>
      <right style="medium">
        <color indexed="64"/>
      </right>
      <top style="hair">
        <color auto="1"/>
      </top>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auto="1"/>
      </top>
      <bottom style="medium">
        <color auto="1"/>
      </bottom>
      <diagonal/>
    </border>
    <border>
      <left/>
      <right style="medium">
        <color indexed="64"/>
      </right>
      <top style="hair">
        <color auto="1"/>
      </top>
      <bottom style="medium">
        <color auto="1"/>
      </bottom>
      <diagonal/>
    </border>
    <border>
      <left style="thin">
        <color indexed="64"/>
      </left>
      <right style="thin">
        <color indexed="64"/>
      </right>
      <top style="hair">
        <color auto="1"/>
      </top>
      <bottom style="medium">
        <color auto="1"/>
      </bottom>
      <diagonal/>
    </border>
    <border>
      <left style="medium">
        <color indexed="64"/>
      </left>
      <right/>
      <top style="hair">
        <color auto="1"/>
      </top>
      <bottom style="medium">
        <color auto="1"/>
      </bottom>
      <diagonal/>
    </border>
    <border>
      <left/>
      <right style="medium">
        <color indexed="64"/>
      </right>
      <top/>
      <bottom style="hair">
        <color auto="1"/>
      </bottom>
      <diagonal/>
    </border>
    <border>
      <left style="medium">
        <color auto="1"/>
      </left>
      <right style="thin">
        <color indexed="64"/>
      </right>
      <top style="hair">
        <color auto="1"/>
      </top>
      <bottom style="medium">
        <color auto="1"/>
      </bottom>
      <diagonal/>
    </border>
    <border>
      <left style="medium">
        <color auto="1"/>
      </left>
      <right style="thin">
        <color indexed="64"/>
      </right>
      <top style="medium">
        <color auto="1"/>
      </top>
      <bottom style="medium">
        <color auto="1"/>
      </bottom>
      <diagonal/>
    </border>
    <border>
      <left style="medium">
        <color auto="1"/>
      </left>
      <right style="thin">
        <color indexed="64"/>
      </right>
      <top/>
      <bottom/>
      <diagonal/>
    </border>
    <border>
      <left style="medium">
        <color auto="1"/>
      </left>
      <right style="thin">
        <color indexed="64"/>
      </right>
      <top style="hair">
        <color auto="1"/>
      </top>
      <bottom style="hair">
        <color auto="1"/>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medium">
        <color indexed="64"/>
      </left>
      <right style="medium">
        <color indexed="64"/>
      </right>
      <top/>
      <bottom style="hair">
        <color auto="1"/>
      </bottom>
      <diagonal/>
    </border>
    <border>
      <left style="medium">
        <color indexed="64"/>
      </left>
      <right/>
      <top style="hair">
        <color indexed="64"/>
      </top>
      <bottom/>
      <diagonal/>
    </border>
    <border>
      <left/>
      <right/>
      <top style="slantDashDot">
        <color auto="1"/>
      </top>
      <bottom style="slantDashDot">
        <color auto="1"/>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right style="medium">
        <color theme="4" tint="-0.249977111117893"/>
      </right>
      <top style="slantDashDot">
        <color auto="1"/>
      </top>
      <bottom style="slantDashDot">
        <color auto="1"/>
      </bottom>
      <diagonal/>
    </border>
    <border>
      <left style="medium">
        <color indexed="64"/>
      </left>
      <right style="medium">
        <color theme="4" tint="-0.249977111117893"/>
      </right>
      <top/>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medium">
        <color theme="4" tint="-0.249977111117893"/>
      </left>
      <right style="thin">
        <color theme="4" tint="-0.249977111117893"/>
      </right>
      <top style="slantDashDot">
        <color auto="1"/>
      </top>
      <bottom style="slantDashDot">
        <color auto="1"/>
      </bottom>
      <diagonal/>
    </border>
    <border>
      <left style="medium">
        <color theme="4" tint="-0.249977111117893"/>
      </left>
      <right style="thin">
        <color theme="4" tint="-0.249977111117893"/>
      </right>
      <top/>
      <bottom/>
      <diagonal/>
    </border>
    <border>
      <left style="medium">
        <color theme="4" tint="-0.249977111117893"/>
      </left>
      <right style="thin">
        <color theme="4" tint="-0.249977111117893"/>
      </right>
      <top/>
      <bottom style="medium">
        <color theme="4" tint="-0.24997711111789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55">
    <xf numFmtId="0" fontId="0" fillId="0" borderId="0" xfId="0"/>
    <xf numFmtId="0" fontId="2" fillId="0" borderId="0" xfId="0" applyFont="1"/>
    <xf numFmtId="0" fontId="12" fillId="0" borderId="0" xfId="0" applyFont="1"/>
    <xf numFmtId="0" fontId="0" fillId="0" borderId="0" xfId="0" applyBorder="1"/>
    <xf numFmtId="0" fontId="3" fillId="0" borderId="0" xfId="0" applyFont="1"/>
    <xf numFmtId="43" fontId="0" fillId="0" borderId="0" xfId="0" applyNumberFormat="1"/>
    <xf numFmtId="43" fontId="0" fillId="0" borderId="0" xfId="1" applyFont="1"/>
    <xf numFmtId="167" fontId="6" fillId="2" borderId="50" xfId="0" applyNumberFormat="1" applyFont="1" applyFill="1" applyBorder="1"/>
    <xf numFmtId="0" fontId="17" fillId="0" borderId="0" xfId="0" applyFont="1"/>
    <xf numFmtId="0" fontId="18" fillId="0" borderId="0" xfId="0" applyFont="1"/>
    <xf numFmtId="0" fontId="2" fillId="0" borderId="0" xfId="0" applyFont="1" applyAlignment="1">
      <alignment horizontal="left"/>
    </xf>
    <xf numFmtId="0" fontId="20" fillId="0" borderId="0" xfId="0" applyFont="1"/>
    <xf numFmtId="0" fontId="12" fillId="0" borderId="0" xfId="0" applyFont="1" applyAlignment="1">
      <alignment horizontal="left"/>
    </xf>
    <xf numFmtId="0" fontId="22" fillId="0" borderId="0" xfId="0" applyFont="1"/>
    <xf numFmtId="0" fontId="23" fillId="0" borderId="0" xfId="0" applyFont="1"/>
    <xf numFmtId="0" fontId="21" fillId="0" borderId="0" xfId="0" applyFont="1" applyAlignment="1">
      <alignment horizontal="left"/>
    </xf>
    <xf numFmtId="167" fontId="6" fillId="2" borderId="41" xfId="0" applyNumberFormat="1" applyFont="1" applyFill="1" applyBorder="1"/>
    <xf numFmtId="167" fontId="6" fillId="2" borderId="30" xfId="0" applyNumberFormat="1" applyFont="1" applyFill="1" applyBorder="1"/>
    <xf numFmtId="167" fontId="6" fillId="2" borderId="53" xfId="0" applyNumberFormat="1" applyFont="1" applyFill="1" applyBorder="1"/>
    <xf numFmtId="0" fontId="6" fillId="2" borderId="53" xfId="0" applyFont="1" applyFill="1" applyBorder="1"/>
    <xf numFmtId="0" fontId="2" fillId="0" borderId="0" xfId="0" applyFont="1" applyBorder="1"/>
    <xf numFmtId="0" fontId="2" fillId="3" borderId="57" xfId="0" applyFont="1" applyFill="1" applyBorder="1"/>
    <xf numFmtId="0" fontId="0" fillId="3" borderId="57" xfId="0" applyFill="1" applyBorder="1"/>
    <xf numFmtId="0" fontId="6" fillId="2" borderId="19" xfId="0" applyFont="1" applyFill="1" applyBorder="1"/>
    <xf numFmtId="0" fontId="6" fillId="2" borderId="20" xfId="0" applyFont="1" applyFill="1" applyBorder="1"/>
    <xf numFmtId="0" fontId="7" fillId="2" borderId="10" xfId="0" quotePrefix="1" applyFont="1" applyFill="1" applyBorder="1" applyAlignment="1">
      <alignment horizontal="center"/>
    </xf>
    <xf numFmtId="0" fontId="7" fillId="2" borderId="9" xfId="0" quotePrefix="1" applyFont="1" applyFill="1" applyBorder="1" applyAlignment="1">
      <alignment horizontal="center"/>
    </xf>
    <xf numFmtId="0" fontId="7" fillId="2" borderId="15" xfId="0" quotePrefix="1" applyFont="1" applyFill="1" applyBorder="1" applyAlignment="1">
      <alignment horizontal="center"/>
    </xf>
    <xf numFmtId="0" fontId="7" fillId="2" borderId="8" xfId="0" quotePrefix="1" applyFont="1" applyFill="1" applyBorder="1" applyAlignment="1">
      <alignment horizontal="center"/>
    </xf>
    <xf numFmtId="0" fontId="6" fillId="2" borderId="15" xfId="0" applyFont="1" applyFill="1" applyBorder="1"/>
    <xf numFmtId="164" fontId="6" fillId="2" borderId="10" xfId="1" applyNumberFormat="1" applyFont="1" applyFill="1" applyBorder="1"/>
    <xf numFmtId="164" fontId="6" fillId="2" borderId="9" xfId="1" applyNumberFormat="1" applyFont="1" applyFill="1" applyBorder="1"/>
    <xf numFmtId="164" fontId="6" fillId="2" borderId="8" xfId="1" applyNumberFormat="1" applyFont="1" applyFill="1" applyBorder="1"/>
    <xf numFmtId="0" fontId="7" fillId="2" borderId="8" xfId="0" applyFont="1" applyFill="1" applyBorder="1"/>
    <xf numFmtId="2" fontId="7" fillId="2" borderId="16" xfId="0" applyNumberFormat="1" applyFont="1" applyFill="1" applyBorder="1" applyAlignment="1">
      <alignment horizontal="center"/>
    </xf>
    <xf numFmtId="166" fontId="6" fillId="2" borderId="35" xfId="0" applyNumberFormat="1" applyFont="1" applyFill="1" applyBorder="1"/>
    <xf numFmtId="0" fontId="6" fillId="2" borderId="30" xfId="0" applyFont="1" applyFill="1" applyBorder="1"/>
    <xf numFmtId="166" fontId="6" fillId="2" borderId="33" xfId="0" applyNumberFormat="1" applyFont="1" applyFill="1" applyBorder="1"/>
    <xf numFmtId="166" fontId="6" fillId="2" borderId="32" xfId="0" applyNumberFormat="1" applyFont="1" applyFill="1" applyBorder="1"/>
    <xf numFmtId="0" fontId="7" fillId="2" borderId="1" xfId="0" applyFont="1" applyFill="1" applyBorder="1"/>
    <xf numFmtId="166" fontId="7" fillId="2" borderId="34" xfId="0" applyNumberFormat="1" applyFont="1" applyFill="1" applyBorder="1"/>
    <xf numFmtId="166" fontId="2" fillId="2" borderId="14" xfId="0" applyNumberFormat="1" applyFont="1" applyFill="1" applyBorder="1" applyAlignment="1">
      <alignment horizontal="center"/>
    </xf>
    <xf numFmtId="166" fontId="2" fillId="2" borderId="0" xfId="0" applyNumberFormat="1" applyFont="1" applyFill="1" applyBorder="1" applyAlignment="1">
      <alignment horizontal="center"/>
    </xf>
    <xf numFmtId="0" fontId="0" fillId="2" borderId="0" xfId="0" applyFont="1" applyFill="1" applyBorder="1"/>
    <xf numFmtId="9" fontId="2" fillId="2" borderId="14" xfId="2" applyFont="1" applyFill="1" applyBorder="1" applyAlignment="1">
      <alignment horizontal="center"/>
    </xf>
    <xf numFmtId="9" fontId="2" fillId="2" borderId="0" xfId="2" applyFont="1" applyFill="1" applyBorder="1" applyAlignment="1">
      <alignment horizontal="center"/>
    </xf>
    <xf numFmtId="0" fontId="6" fillId="2" borderId="8" xfId="0" applyFont="1" applyFill="1" applyBorder="1"/>
    <xf numFmtId="0" fontId="6" fillId="2" borderId="9" xfId="0" applyFont="1" applyFill="1" applyBorder="1" applyAlignment="1">
      <alignment horizontal="center" vertical="top" wrapText="1"/>
    </xf>
    <xf numFmtId="0" fontId="6" fillId="2" borderId="8" xfId="0" applyFont="1" applyFill="1" applyBorder="1" applyAlignment="1">
      <alignment horizontal="center" vertical="top" wrapText="1"/>
    </xf>
    <xf numFmtId="0" fontId="7" fillId="2" borderId="10" xfId="0" applyFont="1" applyFill="1" applyBorder="1" applyAlignment="1">
      <alignment horizontal="center" vertical="top" wrapText="1"/>
    </xf>
    <xf numFmtId="0" fontId="6" fillId="2" borderId="11" xfId="0" applyFont="1" applyFill="1" applyBorder="1"/>
    <xf numFmtId="164" fontId="6" fillId="2" borderId="12" xfId="1" applyNumberFormat="1" applyFont="1" applyFill="1" applyBorder="1"/>
    <xf numFmtId="164" fontId="6" fillId="2" borderId="11" xfId="1" applyNumberFormat="1" applyFont="1" applyFill="1" applyBorder="1"/>
    <xf numFmtId="164" fontId="7" fillId="2" borderId="13" xfId="1" applyNumberFormat="1" applyFont="1" applyFill="1" applyBorder="1"/>
    <xf numFmtId="9" fontId="7" fillId="2" borderId="13" xfId="2" applyFont="1" applyFill="1" applyBorder="1"/>
    <xf numFmtId="164" fontId="6" fillId="2" borderId="6" xfId="1" applyNumberFormat="1" applyFont="1" applyFill="1" applyBorder="1"/>
    <xf numFmtId="164" fontId="7" fillId="2" borderId="3" xfId="1" applyNumberFormat="1" applyFont="1" applyFill="1" applyBorder="1"/>
    <xf numFmtId="9" fontId="7" fillId="2" borderId="3" xfId="2" applyFont="1" applyFill="1" applyBorder="1"/>
    <xf numFmtId="164" fontId="7" fillId="2" borderId="7" xfId="1" applyNumberFormat="1" applyFont="1" applyFill="1" applyBorder="1"/>
    <xf numFmtId="164" fontId="7" fillId="2" borderId="1" xfId="1" applyNumberFormat="1" applyFont="1" applyFill="1" applyBorder="1"/>
    <xf numFmtId="164" fontId="7" fillId="2" borderId="4" xfId="1" applyNumberFormat="1" applyFont="1" applyFill="1" applyBorder="1"/>
    <xf numFmtId="9" fontId="7" fillId="2" borderId="4" xfId="2" applyFont="1" applyFill="1" applyBorder="1"/>
    <xf numFmtId="0" fontId="6" fillId="2" borderId="0" xfId="0" applyFont="1" applyFill="1" applyBorder="1"/>
    <xf numFmtId="0" fontId="2" fillId="2" borderId="14" xfId="0" applyFont="1" applyFill="1" applyBorder="1"/>
    <xf numFmtId="0" fontId="2" fillId="2" borderId="14" xfId="0" applyFont="1" applyFill="1" applyBorder="1" applyAlignment="1">
      <alignment horizontal="center"/>
    </xf>
    <xf numFmtId="0" fontId="2" fillId="2" borderId="0" xfId="0" applyFont="1" applyFill="1" applyBorder="1" applyAlignment="1">
      <alignment horizontal="center"/>
    </xf>
    <xf numFmtId="164" fontId="6" fillId="2" borderId="0" xfId="1" applyNumberFormat="1" applyFont="1" applyFill="1" applyBorder="1"/>
    <xf numFmtId="0" fontId="7" fillId="2" borderId="0" xfId="0" applyFont="1" applyFill="1" applyBorder="1"/>
    <xf numFmtId="164" fontId="9" fillId="2" borderId="22" xfId="0" applyNumberFormat="1" applyFont="1" applyFill="1" applyBorder="1"/>
    <xf numFmtId="164" fontId="9" fillId="2" borderId="23" xfId="0" applyNumberFormat="1" applyFont="1" applyFill="1" applyBorder="1"/>
    <xf numFmtId="164" fontId="9" fillId="2" borderId="21" xfId="0" applyNumberFormat="1" applyFont="1" applyFill="1" applyBorder="1"/>
    <xf numFmtId="164" fontId="9" fillId="2" borderId="3" xfId="0" applyNumberFormat="1" applyFont="1" applyFill="1" applyBorder="1"/>
    <xf numFmtId="164" fontId="9" fillId="2" borderId="6" xfId="0" applyNumberFormat="1" applyFont="1" applyFill="1" applyBorder="1"/>
    <xf numFmtId="164" fontId="10" fillId="2" borderId="4" xfId="0" applyNumberFormat="1" applyFont="1" applyFill="1" applyBorder="1"/>
    <xf numFmtId="164" fontId="10" fillId="2" borderId="7" xfId="0" applyNumberFormat="1" applyFont="1" applyFill="1" applyBorder="1"/>
    <xf numFmtId="164" fontId="10" fillId="2" borderId="1" xfId="0" applyNumberFormat="1" applyFont="1" applyFill="1" applyBorder="1"/>
    <xf numFmtId="0" fontId="10" fillId="2" borderId="0" xfId="0" applyFont="1" applyFill="1" applyBorder="1" applyAlignment="1">
      <alignment horizontal="left"/>
    </xf>
    <xf numFmtId="164" fontId="10" fillId="2" borderId="0" xfId="0" applyNumberFormat="1" applyFont="1" applyFill="1" applyBorder="1"/>
    <xf numFmtId="165" fontId="9" fillId="2" borderId="10" xfId="2" applyNumberFormat="1" applyFont="1" applyFill="1" applyBorder="1" applyAlignment="1">
      <alignment horizontal="center"/>
    </xf>
    <xf numFmtId="165" fontId="9" fillId="2" borderId="9" xfId="2" applyNumberFormat="1" applyFont="1" applyFill="1" applyBorder="1" applyAlignment="1">
      <alignment horizontal="center"/>
    </xf>
    <xf numFmtId="165" fontId="9" fillId="2" borderId="8" xfId="2" applyNumberFormat="1" applyFont="1" applyFill="1" applyBorder="1" applyAlignment="1">
      <alignment horizontal="center"/>
    </xf>
    <xf numFmtId="0" fontId="9" fillId="2" borderId="0" xfId="0" applyFont="1" applyFill="1" applyBorder="1" applyAlignment="1">
      <alignment horizontal="left"/>
    </xf>
    <xf numFmtId="164" fontId="9" fillId="2" borderId="0" xfId="0" applyNumberFormat="1" applyFont="1" applyFill="1" applyBorder="1"/>
    <xf numFmtId="166" fontId="9" fillId="2" borderId="22" xfId="0" applyNumberFormat="1" applyFont="1" applyFill="1" applyBorder="1"/>
    <xf numFmtId="166" fontId="9" fillId="2" borderId="23" xfId="0" applyNumberFormat="1" applyFont="1" applyFill="1" applyBorder="1"/>
    <xf numFmtId="166" fontId="9" fillId="2" borderId="21" xfId="0" applyNumberFormat="1" applyFont="1" applyFill="1" applyBorder="1"/>
    <xf numFmtId="166" fontId="9" fillId="2" borderId="3" xfId="0" applyNumberFormat="1" applyFont="1" applyFill="1" applyBorder="1"/>
    <xf numFmtId="166" fontId="9" fillId="2" borderId="6" xfId="0" applyNumberFormat="1" applyFont="1" applyFill="1" applyBorder="1"/>
    <xf numFmtId="43" fontId="15" fillId="2" borderId="28" xfId="0" applyNumberFormat="1" applyFont="1" applyFill="1" applyBorder="1"/>
    <xf numFmtId="43" fontId="10" fillId="2" borderId="0" xfId="0" applyNumberFormat="1" applyFont="1" applyFill="1" applyBorder="1"/>
    <xf numFmtId="166" fontId="10" fillId="2" borderId="4" xfId="0" applyNumberFormat="1" applyFont="1" applyFill="1" applyBorder="1"/>
    <xf numFmtId="166" fontId="10" fillId="2" borderId="7" xfId="0" applyNumberFormat="1" applyFont="1" applyFill="1" applyBorder="1"/>
    <xf numFmtId="166" fontId="10" fillId="2" borderId="1" xfId="0" applyNumberFormat="1" applyFont="1" applyFill="1" applyBorder="1"/>
    <xf numFmtId="166" fontId="2" fillId="2" borderId="14" xfId="0" applyNumberFormat="1" applyFont="1" applyFill="1" applyBorder="1" applyAlignment="1">
      <alignment horizontal="right"/>
    </xf>
    <xf numFmtId="0" fontId="0" fillId="2" borderId="0" xfId="0" applyFill="1" applyBorder="1"/>
    <xf numFmtId="0" fontId="7" fillId="2" borderId="0" xfId="0" quotePrefix="1" applyFont="1" applyFill="1" applyBorder="1" applyAlignment="1">
      <alignment horizontal="center"/>
    </xf>
    <xf numFmtId="43" fontId="9" fillId="2" borderId="0" xfId="0" applyNumberFormat="1" applyFont="1" applyFill="1" applyBorder="1"/>
    <xf numFmtId="166" fontId="2" fillId="2" borderId="14" xfId="0" applyNumberFormat="1" applyFont="1" applyFill="1" applyBorder="1"/>
    <xf numFmtId="164" fontId="6" fillId="2" borderId="38" xfId="1" applyNumberFormat="1" applyFont="1" applyFill="1" applyBorder="1"/>
    <xf numFmtId="164" fontId="6" fillId="2" borderId="39" xfId="1" applyNumberFormat="1" applyFont="1" applyFill="1" applyBorder="1"/>
    <xf numFmtId="164" fontId="6" fillId="2" borderId="28" xfId="1" applyNumberFormat="1" applyFont="1" applyFill="1" applyBorder="1"/>
    <xf numFmtId="0" fontId="6" fillId="2" borderId="31" xfId="0" applyFont="1" applyFill="1" applyBorder="1"/>
    <xf numFmtId="164" fontId="6" fillId="2" borderId="40" xfId="1" applyNumberFormat="1" applyFont="1" applyFill="1" applyBorder="1"/>
    <xf numFmtId="164" fontId="6" fillId="2" borderId="41" xfId="1" applyNumberFormat="1" applyFont="1" applyFill="1" applyBorder="1"/>
    <xf numFmtId="164" fontId="6" fillId="2" borderId="30" xfId="1" applyNumberFormat="1" applyFont="1" applyFill="1" applyBorder="1"/>
    <xf numFmtId="0" fontId="6" fillId="2" borderId="43" xfId="0" applyFont="1" applyFill="1" applyBorder="1"/>
    <xf numFmtId="9" fontId="6" fillId="2" borderId="42" xfId="2" applyFont="1" applyFill="1" applyBorder="1" applyAlignment="1">
      <alignment horizontal="right"/>
    </xf>
    <xf numFmtId="9" fontId="6" fillId="2" borderId="44" xfId="2" applyFont="1" applyFill="1" applyBorder="1" applyAlignment="1">
      <alignment horizontal="right"/>
    </xf>
    <xf numFmtId="9" fontId="6" fillId="2" borderId="45" xfId="2" applyFont="1" applyFill="1" applyBorder="1"/>
    <xf numFmtId="9" fontId="6" fillId="2" borderId="44" xfId="2" applyFont="1" applyFill="1" applyBorder="1"/>
    <xf numFmtId="9" fontId="6" fillId="2" borderId="42" xfId="2" applyFont="1" applyFill="1" applyBorder="1"/>
    <xf numFmtId="0" fontId="6" fillId="2" borderId="46" xfId="0" applyFont="1" applyFill="1" applyBorder="1"/>
    <xf numFmtId="166" fontId="6" fillId="2" borderId="21" xfId="0" applyNumberFormat="1" applyFont="1" applyFill="1" applyBorder="1" applyAlignment="1">
      <alignment horizontal="right"/>
    </xf>
    <xf numFmtId="166" fontId="6" fillId="2" borderId="23" xfId="0" applyNumberFormat="1" applyFont="1" applyFill="1" applyBorder="1" applyAlignment="1">
      <alignment horizontal="right"/>
    </xf>
    <xf numFmtId="166" fontId="6" fillId="2" borderId="22" xfId="0" applyNumberFormat="1" applyFont="1" applyFill="1" applyBorder="1"/>
    <xf numFmtId="166" fontId="6" fillId="2" borderId="23" xfId="0" applyNumberFormat="1" applyFont="1" applyFill="1" applyBorder="1"/>
    <xf numFmtId="166" fontId="6" fillId="2" borderId="21" xfId="0" applyNumberFormat="1" applyFont="1" applyFill="1" applyBorder="1"/>
    <xf numFmtId="0" fontId="6" fillId="2" borderId="30" xfId="0" applyFont="1" applyFill="1" applyBorder="1" applyAlignment="1">
      <alignment horizontal="right"/>
    </xf>
    <xf numFmtId="165" fontId="6" fillId="2" borderId="41" xfId="2" applyNumberFormat="1" applyFont="1" applyFill="1" applyBorder="1" applyAlignment="1">
      <alignment horizontal="right"/>
    </xf>
    <xf numFmtId="165" fontId="6" fillId="2" borderId="30" xfId="2" applyNumberFormat="1" applyFont="1" applyFill="1" applyBorder="1" applyAlignment="1">
      <alignment horizontal="right"/>
    </xf>
    <xf numFmtId="9" fontId="6" fillId="2" borderId="40" xfId="2" applyFont="1" applyFill="1" applyBorder="1"/>
    <xf numFmtId="9" fontId="6" fillId="2" borderId="41" xfId="2" applyFont="1" applyFill="1" applyBorder="1"/>
    <xf numFmtId="9" fontId="6" fillId="2" borderId="30" xfId="2" applyFont="1" applyFill="1" applyBorder="1"/>
    <xf numFmtId="166" fontId="6" fillId="2" borderId="42" xfId="0" applyNumberFormat="1" applyFont="1" applyFill="1" applyBorder="1" applyAlignment="1">
      <alignment horizontal="right"/>
    </xf>
    <xf numFmtId="166" fontId="6" fillId="2" borderId="44" xfId="0" applyNumberFormat="1" applyFont="1" applyFill="1" applyBorder="1" applyAlignment="1">
      <alignment horizontal="right"/>
    </xf>
    <xf numFmtId="166" fontId="6" fillId="2" borderId="47" xfId="0" applyNumberFormat="1" applyFont="1" applyFill="1" applyBorder="1" applyAlignment="1">
      <alignment horizontal="right"/>
    </xf>
    <xf numFmtId="166" fontId="2" fillId="2" borderId="0" xfId="0" applyNumberFormat="1" applyFont="1" applyFill="1" applyBorder="1" applyAlignment="1">
      <alignment horizontal="right"/>
    </xf>
    <xf numFmtId="0" fontId="0" fillId="2" borderId="28" xfId="0" applyFont="1" applyFill="1" applyBorder="1"/>
    <xf numFmtId="0" fontId="0" fillId="2" borderId="19" xfId="0" applyFont="1" applyFill="1" applyBorder="1"/>
    <xf numFmtId="0" fontId="7" fillId="2" borderId="48" xfId="0" quotePrefix="1" applyFont="1" applyFill="1" applyBorder="1" applyAlignment="1">
      <alignment horizontal="center" vertical="center"/>
    </xf>
    <xf numFmtId="0" fontId="7" fillId="2" borderId="9" xfId="0" quotePrefix="1" applyFont="1" applyFill="1" applyBorder="1" applyAlignment="1">
      <alignment horizontal="center" vertical="center"/>
    </xf>
    <xf numFmtId="0" fontId="7" fillId="2" borderId="8" xfId="0" quotePrefix="1" applyFont="1" applyFill="1" applyBorder="1" applyAlignment="1">
      <alignment horizontal="center" vertical="center"/>
    </xf>
    <xf numFmtId="0" fontId="7" fillId="2" borderId="14" xfId="0" applyFont="1" applyFill="1" applyBorder="1" applyAlignment="1">
      <alignment horizontal="center" wrapText="1"/>
    </xf>
    <xf numFmtId="0" fontId="7" fillId="2" borderId="14" xfId="0" applyFont="1" applyFill="1" applyBorder="1" applyAlignment="1">
      <alignment horizontal="center" vertical="center" wrapText="1"/>
    </xf>
    <xf numFmtId="166" fontId="7" fillId="2" borderId="21" xfId="0" applyNumberFormat="1" applyFont="1" applyFill="1" applyBorder="1"/>
    <xf numFmtId="0" fontId="0" fillId="2" borderId="29" xfId="0" applyFont="1" applyFill="1" applyBorder="1"/>
    <xf numFmtId="0" fontId="0" fillId="2" borderId="49" xfId="0" applyFont="1" applyFill="1" applyBorder="1"/>
    <xf numFmtId="0" fontId="0" fillId="2" borderId="39" xfId="0" applyFont="1" applyFill="1" applyBorder="1"/>
    <xf numFmtId="0" fontId="0" fillId="2" borderId="39" xfId="0" applyFill="1" applyBorder="1"/>
    <xf numFmtId="0" fontId="0" fillId="2" borderId="52" xfId="0" applyFill="1" applyBorder="1"/>
    <xf numFmtId="0" fontId="0" fillId="2" borderId="17" xfId="0" applyFill="1" applyBorder="1"/>
    <xf numFmtId="0" fontId="6" fillId="2" borderId="21" xfId="0" applyFont="1" applyFill="1" applyBorder="1"/>
    <xf numFmtId="9" fontId="6" fillId="2" borderId="30" xfId="0" applyNumberFormat="1" applyFont="1" applyFill="1" applyBorder="1" applyAlignment="1">
      <alignment horizontal="center"/>
    </xf>
    <xf numFmtId="9" fontId="6" fillId="2" borderId="21" xfId="0" applyNumberFormat="1" applyFont="1" applyFill="1" applyBorder="1" applyAlignment="1">
      <alignment horizontal="center"/>
    </xf>
    <xf numFmtId="167" fontId="6" fillId="2" borderId="55" xfId="0" applyNumberFormat="1" applyFont="1" applyFill="1" applyBorder="1"/>
    <xf numFmtId="0" fontId="0" fillId="2" borderId="51" xfId="0" applyFont="1" applyFill="1" applyBorder="1"/>
    <xf numFmtId="0" fontId="6" fillId="2" borderId="51" xfId="0" applyFont="1" applyFill="1" applyBorder="1"/>
    <xf numFmtId="9" fontId="6" fillId="2" borderId="42" xfId="0" applyNumberFormat="1" applyFont="1" applyFill="1" applyBorder="1" applyAlignment="1">
      <alignment horizontal="center"/>
    </xf>
    <xf numFmtId="0" fontId="6" fillId="2" borderId="42" xfId="0" applyFont="1" applyFill="1" applyBorder="1"/>
    <xf numFmtId="167" fontId="6" fillId="2" borderId="47" xfId="0" applyNumberFormat="1" applyFont="1" applyFill="1" applyBorder="1"/>
    <xf numFmtId="167" fontId="6" fillId="2" borderId="44" xfId="0" applyNumberFormat="1" applyFont="1" applyFill="1" applyBorder="1"/>
    <xf numFmtId="167" fontId="6" fillId="2" borderId="43" xfId="0" applyNumberFormat="1" applyFont="1" applyFill="1" applyBorder="1"/>
    <xf numFmtId="167" fontId="6" fillId="2" borderId="54" xfId="0" applyNumberFormat="1" applyFont="1" applyFill="1" applyBorder="1"/>
    <xf numFmtId="0" fontId="6" fillId="2" borderId="54" xfId="0" applyFont="1" applyFill="1" applyBorder="1"/>
    <xf numFmtId="166" fontId="9" fillId="2" borderId="40" xfId="0" applyNumberFormat="1" applyFont="1" applyFill="1" applyBorder="1"/>
    <xf numFmtId="0" fontId="9" fillId="2" borderId="29" xfId="0" applyFont="1" applyFill="1" applyBorder="1" applyAlignment="1">
      <alignment horizontal="left"/>
    </xf>
    <xf numFmtId="166" fontId="9" fillId="2" borderId="56" xfId="0" applyNumberFormat="1" applyFont="1" applyFill="1" applyBorder="1"/>
    <xf numFmtId="166" fontId="9" fillId="2" borderId="45" xfId="0" applyNumberFormat="1" applyFont="1" applyFill="1" applyBorder="1"/>
    <xf numFmtId="166" fontId="10" fillId="2" borderId="0" xfId="0" applyNumberFormat="1" applyFont="1" applyFill="1" applyBorder="1"/>
    <xf numFmtId="0" fontId="3" fillId="2" borderId="0" xfId="0" applyFont="1" applyFill="1" applyBorder="1"/>
    <xf numFmtId="167" fontId="0" fillId="2" borderId="0" xfId="0" applyNumberFormat="1" applyFont="1" applyFill="1" applyBorder="1"/>
    <xf numFmtId="167" fontId="2" fillId="2" borderId="0" xfId="0" applyNumberFormat="1" applyFont="1" applyFill="1" applyBorder="1"/>
    <xf numFmtId="167" fontId="6" fillId="2" borderId="38" xfId="0" applyNumberFormat="1" applyFont="1" applyFill="1" applyBorder="1"/>
    <xf numFmtId="167" fontId="6" fillId="2" borderId="39" xfId="0" applyNumberFormat="1" applyFont="1" applyFill="1" applyBorder="1"/>
    <xf numFmtId="167" fontId="6" fillId="2" borderId="28" xfId="0" applyNumberFormat="1" applyFont="1" applyFill="1" applyBorder="1"/>
    <xf numFmtId="167" fontId="6" fillId="2" borderId="17" xfId="0" applyNumberFormat="1" applyFont="1" applyFill="1" applyBorder="1"/>
    <xf numFmtId="167" fontId="6" fillId="2" borderId="40" xfId="0" applyNumberFormat="1" applyFont="1" applyFill="1" applyBorder="1"/>
    <xf numFmtId="9" fontId="6" fillId="2" borderId="31" xfId="2" applyFont="1" applyFill="1" applyBorder="1" applyAlignment="1">
      <alignment horizontal="center"/>
    </xf>
    <xf numFmtId="167" fontId="6" fillId="2" borderId="2" xfId="0" applyNumberFormat="1" applyFont="1" applyFill="1" applyBorder="1"/>
    <xf numFmtId="167" fontId="6" fillId="2" borderId="5" xfId="0" applyNumberFormat="1" applyFont="1" applyFill="1" applyBorder="1"/>
    <xf numFmtId="167" fontId="6" fillId="2" borderId="51" xfId="0" applyNumberFormat="1" applyFont="1" applyFill="1" applyBorder="1"/>
    <xf numFmtId="167" fontId="6" fillId="2" borderId="18" xfId="0" applyNumberFormat="1" applyFont="1" applyFill="1" applyBorder="1"/>
    <xf numFmtId="9" fontId="6" fillId="2" borderId="20" xfId="2" applyFont="1" applyFill="1" applyBorder="1" applyAlignment="1">
      <alignment horizontal="center"/>
    </xf>
    <xf numFmtId="0" fontId="24" fillId="2" borderId="0" xfId="0" applyFont="1" applyFill="1" applyBorder="1"/>
    <xf numFmtId="0" fontId="5" fillId="0" borderId="0" xfId="0" applyFont="1" applyBorder="1"/>
    <xf numFmtId="0" fontId="2" fillId="2" borderId="0" xfId="0" applyFont="1" applyFill="1" applyBorder="1"/>
    <xf numFmtId="0" fontId="8" fillId="2" borderId="0" xfId="0" applyFont="1" applyFill="1" applyBorder="1"/>
    <xf numFmtId="2" fontId="0" fillId="2" borderId="0" xfId="0" applyNumberFormat="1" applyFill="1" applyBorder="1"/>
    <xf numFmtId="2" fontId="6" fillId="2" borderId="0" xfId="0" applyNumberFormat="1" applyFont="1" applyFill="1" applyBorder="1"/>
    <xf numFmtId="0" fontId="5" fillId="2" borderId="0" xfId="0" applyFont="1" applyFill="1" applyBorder="1"/>
    <xf numFmtId="166" fontId="9" fillId="2" borderId="0" xfId="0" applyNumberFormat="1" applyFont="1" applyFill="1" applyBorder="1"/>
    <xf numFmtId="0" fontId="13" fillId="2" borderId="0" xfId="0" applyFont="1" applyFill="1" applyBorder="1"/>
    <xf numFmtId="0" fontId="14" fillId="2" borderId="0" xfId="0" applyFont="1" applyFill="1" applyBorder="1"/>
    <xf numFmtId="9" fontId="0" fillId="2" borderId="0" xfId="0" applyNumberFormat="1" applyFill="1" applyBorder="1"/>
    <xf numFmtId="166" fontId="24" fillId="2" borderId="0" xfId="0" applyNumberFormat="1" applyFont="1" applyFill="1" applyBorder="1"/>
    <xf numFmtId="167" fontId="0" fillId="2" borderId="0" xfId="0" applyNumberFormat="1" applyFill="1" applyBorder="1"/>
    <xf numFmtId="166" fontId="0" fillId="2" borderId="0" xfId="0" applyNumberFormat="1" applyFill="1" applyBorder="1"/>
    <xf numFmtId="166" fontId="0" fillId="2" borderId="0" xfId="0" applyNumberFormat="1" applyFill="1" applyBorder="1" applyAlignment="1">
      <alignment horizontal="right"/>
    </xf>
    <xf numFmtId="0" fontId="0" fillId="0" borderId="58" xfId="0" applyBorder="1"/>
    <xf numFmtId="0" fontId="0" fillId="0" borderId="59" xfId="0" applyBorder="1"/>
    <xf numFmtId="0" fontId="0" fillId="0" borderId="60" xfId="0" applyBorder="1"/>
    <xf numFmtId="0" fontId="0" fillId="0" borderId="61" xfId="0" applyBorder="1"/>
    <xf numFmtId="0" fontId="0" fillId="0" borderId="62" xfId="0" applyBorder="1"/>
    <xf numFmtId="0" fontId="0" fillId="3" borderId="63" xfId="0" applyFill="1" applyBorder="1"/>
    <xf numFmtId="0" fontId="0" fillId="2" borderId="62" xfId="0" applyFill="1" applyBorder="1"/>
    <xf numFmtId="0" fontId="3" fillId="2" borderId="62" xfId="0" applyFont="1" applyFill="1" applyBorder="1"/>
    <xf numFmtId="0" fontId="0" fillId="2" borderId="65" xfId="0" applyFill="1" applyBorder="1"/>
    <xf numFmtId="0" fontId="0" fillId="2" borderId="66" xfId="0" applyFill="1" applyBorder="1"/>
    <xf numFmtId="0" fontId="2" fillId="3" borderId="67" xfId="0" applyFont="1" applyFill="1" applyBorder="1" applyAlignment="1">
      <alignment horizontal="center"/>
    </xf>
    <xf numFmtId="0" fontId="5" fillId="0" borderId="68" xfId="0" applyFont="1" applyBorder="1" applyAlignment="1">
      <alignment horizontal="center"/>
    </xf>
    <xf numFmtId="0" fontId="2" fillId="2" borderId="68" xfId="0" applyFont="1" applyFill="1" applyBorder="1" applyAlignment="1">
      <alignment horizontal="center"/>
    </xf>
    <xf numFmtId="0" fontId="0" fillId="2" borderId="68" xfId="0" applyFill="1" applyBorder="1" applyAlignment="1">
      <alignment horizontal="center"/>
    </xf>
    <xf numFmtId="0" fontId="3" fillId="2" borderId="68" xfId="0" applyFont="1" applyFill="1" applyBorder="1" applyAlignment="1">
      <alignment horizontal="center"/>
    </xf>
    <xf numFmtId="0" fontId="0" fillId="2" borderId="68" xfId="0" applyFill="1" applyBorder="1"/>
    <xf numFmtId="0" fontId="0" fillId="2" borderId="69" xfId="0" applyFill="1" applyBorder="1"/>
    <xf numFmtId="0" fontId="16" fillId="0" borderId="10" xfId="0" applyFont="1" applyBorder="1" applyAlignment="1">
      <alignment horizontal="center"/>
    </xf>
    <xf numFmtId="0" fontId="16" fillId="0" borderId="8" xfId="0" applyFont="1" applyBorder="1" applyAlignment="1">
      <alignment horizontal="center"/>
    </xf>
    <xf numFmtId="0" fontId="16" fillId="0" borderId="15" xfId="0" applyFont="1" applyBorder="1" applyAlignment="1">
      <alignment horizontal="center"/>
    </xf>
    <xf numFmtId="0" fontId="19" fillId="0" borderId="10" xfId="0" applyFont="1" applyBorder="1" applyAlignment="1">
      <alignment horizontal="center"/>
    </xf>
    <xf numFmtId="0" fontId="19" fillId="0" borderId="8" xfId="0" applyFont="1" applyBorder="1" applyAlignment="1">
      <alignment horizontal="center"/>
    </xf>
    <xf numFmtId="0" fontId="19" fillId="0" borderId="15" xfId="0" applyFont="1" applyBorder="1" applyAlignment="1">
      <alignment horizontal="center"/>
    </xf>
    <xf numFmtId="0" fontId="21" fillId="0" borderId="10" xfId="0" applyFont="1" applyBorder="1" applyAlignment="1">
      <alignment horizontal="center"/>
    </xf>
    <xf numFmtId="0" fontId="21" fillId="0" borderId="8" xfId="0" applyFont="1" applyBorder="1" applyAlignment="1">
      <alignment horizontal="center"/>
    </xf>
    <xf numFmtId="0" fontId="21" fillId="0" borderId="15" xfId="0" applyFont="1" applyBorder="1" applyAlignment="1">
      <alignment horizontal="center"/>
    </xf>
    <xf numFmtId="0" fontId="25" fillId="0" borderId="61" xfId="0" applyFont="1" applyBorder="1" applyAlignment="1">
      <alignment horizontal="center"/>
    </xf>
    <xf numFmtId="0" fontId="25" fillId="0" borderId="0" xfId="0" applyFont="1" applyBorder="1" applyAlignment="1">
      <alignment horizontal="center"/>
    </xf>
    <xf numFmtId="0" fontId="25" fillId="0" borderId="62" xfId="0" applyFont="1" applyBorder="1" applyAlignment="1">
      <alignment horizontal="center"/>
    </xf>
    <xf numFmtId="0" fontId="2" fillId="3" borderId="57" xfId="0" applyFont="1" applyFill="1" applyBorder="1" applyAlignment="1">
      <alignment horizontal="center"/>
    </xf>
    <xf numFmtId="0" fontId="2" fillId="3" borderId="63" xfId="0" applyFont="1" applyFill="1" applyBorder="1" applyAlignment="1">
      <alignment horizontal="center"/>
    </xf>
    <xf numFmtId="0" fontId="11" fillId="0" borderId="61" xfId="0" applyFont="1" applyBorder="1" applyAlignment="1">
      <alignment horizontal="center"/>
    </xf>
    <xf numFmtId="0" fontId="11" fillId="0" borderId="0" xfId="0" applyFont="1" applyBorder="1" applyAlignment="1">
      <alignment horizontal="center"/>
    </xf>
    <xf numFmtId="0" fontId="11" fillId="0" borderId="62" xfId="0" applyFont="1" applyBorder="1" applyAlignment="1">
      <alignment horizontal="center"/>
    </xf>
    <xf numFmtId="0" fontId="7" fillId="2" borderId="10" xfId="0" quotePrefix="1" applyFont="1" applyFill="1" applyBorder="1" applyAlignment="1">
      <alignment horizontal="center" vertical="center"/>
    </xf>
    <xf numFmtId="0" fontId="7" fillId="2" borderId="8" xfId="0" quotePrefix="1" applyFont="1" applyFill="1" applyBorder="1" applyAlignment="1">
      <alignment horizontal="center" vertical="center"/>
    </xf>
    <xf numFmtId="0" fontId="7" fillId="2" borderId="15" xfId="0" quotePrefix="1"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7" xfId="0" quotePrefix="1" applyFont="1" applyFill="1" applyBorder="1" applyAlignment="1">
      <alignment horizontal="center" vertical="center"/>
    </xf>
    <xf numFmtId="0" fontId="7" fillId="2" borderId="18" xfId="0" quotePrefix="1"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64" xfId="0" applyFont="1" applyFill="1" applyBorder="1" applyAlignment="1">
      <alignment horizontal="center" vertical="center"/>
    </xf>
    <xf numFmtId="0" fontId="6" fillId="2" borderId="8" xfId="0" applyFont="1" applyFill="1" applyBorder="1" applyAlignment="1">
      <alignment horizontal="left"/>
    </xf>
    <xf numFmtId="0" fontId="6" fillId="2" borderId="15" xfId="0" applyFont="1" applyFill="1" applyBorder="1" applyAlignment="1">
      <alignment horizontal="left"/>
    </xf>
    <xf numFmtId="0" fontId="9" fillId="2" borderId="11" xfId="0" applyFont="1" applyFill="1" applyBorder="1" applyAlignment="1">
      <alignment horizontal="left"/>
    </xf>
    <xf numFmtId="0" fontId="9" fillId="2" borderId="24" xfId="0" applyFont="1" applyFill="1" applyBorder="1" applyAlignment="1">
      <alignment horizontal="left"/>
    </xf>
    <xf numFmtId="0" fontId="9" fillId="2" borderId="30" xfId="0" applyFont="1" applyFill="1" applyBorder="1" applyAlignment="1">
      <alignment horizontal="left"/>
    </xf>
    <xf numFmtId="0" fontId="9" fillId="2" borderId="31" xfId="0" applyFont="1" applyFill="1" applyBorder="1" applyAlignment="1">
      <alignment horizontal="left"/>
    </xf>
    <xf numFmtId="0" fontId="9" fillId="2" borderId="21" xfId="0" applyFont="1" applyFill="1" applyBorder="1" applyAlignment="1">
      <alignment horizontal="left"/>
    </xf>
    <xf numFmtId="0" fontId="9" fillId="2" borderId="46" xfId="0" applyFont="1" applyFill="1" applyBorder="1" applyAlignment="1">
      <alignment horizontal="left"/>
    </xf>
    <xf numFmtId="0" fontId="9" fillId="2" borderId="42" xfId="0" applyFont="1" applyFill="1" applyBorder="1" applyAlignment="1">
      <alignment horizontal="left"/>
    </xf>
    <xf numFmtId="0" fontId="9" fillId="2" borderId="43" xfId="0" applyFont="1" applyFill="1" applyBorder="1" applyAlignment="1">
      <alignment horizontal="left"/>
    </xf>
    <xf numFmtId="0" fontId="7" fillId="2" borderId="10" xfId="0" applyFont="1" applyFill="1" applyBorder="1" applyAlignment="1">
      <alignment horizontal="center"/>
    </xf>
    <xf numFmtId="0" fontId="7" fillId="2" borderId="8" xfId="0" applyFont="1" applyFill="1" applyBorder="1" applyAlignment="1">
      <alignment horizontal="center"/>
    </xf>
    <xf numFmtId="0" fontId="7" fillId="2" borderId="15" xfId="0" applyFont="1" applyFill="1" applyBorder="1" applyAlignment="1">
      <alignment horizontal="center"/>
    </xf>
    <xf numFmtId="0" fontId="10" fillId="2" borderId="0" xfId="0" applyFont="1" applyFill="1" applyBorder="1" applyAlignment="1">
      <alignment horizontal="left"/>
    </xf>
    <xf numFmtId="0" fontId="15" fillId="2" borderId="28" xfId="0" applyFont="1" applyFill="1" applyBorder="1" applyAlignment="1">
      <alignment horizontal="left"/>
    </xf>
    <xf numFmtId="0" fontId="9" fillId="2" borderId="25" xfId="0" applyFont="1" applyFill="1" applyBorder="1" applyAlignment="1">
      <alignment horizontal="left"/>
    </xf>
    <xf numFmtId="0" fontId="9" fillId="2" borderId="26" xfId="0" applyFont="1" applyFill="1" applyBorder="1" applyAlignment="1">
      <alignment horizontal="left"/>
    </xf>
    <xf numFmtId="0" fontId="10" fillId="2" borderId="1" xfId="0" applyFont="1" applyFill="1" applyBorder="1" applyAlignment="1">
      <alignment horizontal="left"/>
    </xf>
    <xf numFmtId="0" fontId="10" fillId="2" borderId="27" xfId="0" applyFont="1" applyFill="1" applyBorder="1" applyAlignment="1">
      <alignment horizontal="left"/>
    </xf>
    <xf numFmtId="0" fontId="9" fillId="2" borderId="36" xfId="0" applyFont="1" applyFill="1" applyBorder="1" applyAlignment="1">
      <alignment horizontal="left"/>
    </xf>
    <xf numFmtId="0" fontId="9" fillId="2" borderId="37" xfId="0" applyFont="1" applyFill="1" applyBorder="1" applyAlignment="1">
      <alignment horizontal="left"/>
    </xf>
    <xf numFmtId="0" fontId="9" fillId="2" borderId="8" xfId="0" applyFont="1" applyFill="1" applyBorder="1" applyAlignment="1">
      <alignment horizontal="left"/>
    </xf>
    <xf numFmtId="0" fontId="9" fillId="2" borderId="15" xfId="0" applyFont="1" applyFill="1" applyBorder="1" applyAlignment="1">
      <alignment horizontal="left"/>
    </xf>
  </cellXfs>
  <cellStyles count="3">
    <cellStyle name="Comma" xfId="1" builtinId="3"/>
    <cellStyle name="Normal" xfId="0" builtinId="0"/>
    <cellStyle name="Percent" xfId="2" builtinId="5"/>
  </cellStyles>
  <dxfs count="85">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20"/>
  <sheetViews>
    <sheetView showGridLines="0" tabSelected="1" workbookViewId="0">
      <selection activeCell="I23" sqref="I23"/>
    </sheetView>
  </sheetViews>
  <sheetFormatPr defaultRowHeight="15"/>
  <sheetData>
    <row r="1" spans="2:19" ht="15.75" thickBot="1"/>
    <row r="2" spans="2:19" s="9" customFormat="1" ht="27" thickBot="1">
      <c r="B2" s="205" t="s">
        <v>149</v>
      </c>
      <c r="C2" s="206"/>
      <c r="D2" s="206"/>
      <c r="E2" s="206"/>
      <c r="F2" s="206"/>
      <c r="G2" s="206"/>
      <c r="H2" s="206"/>
      <c r="I2" s="206"/>
      <c r="J2" s="206"/>
      <c r="K2" s="206"/>
      <c r="L2" s="206"/>
      <c r="M2" s="206"/>
      <c r="N2" s="206"/>
      <c r="O2" s="207"/>
      <c r="P2" s="8"/>
      <c r="Q2" s="8"/>
      <c r="R2" s="8"/>
      <c r="S2" s="8"/>
    </row>
    <row r="3" spans="2:19" ht="15.75" thickBot="1">
      <c r="B3" s="10"/>
      <c r="C3" s="10"/>
      <c r="D3" s="10"/>
      <c r="E3" s="10"/>
      <c r="F3" s="10"/>
      <c r="G3" s="10"/>
      <c r="H3" s="10"/>
      <c r="I3" s="10"/>
      <c r="J3" s="10"/>
      <c r="K3" s="10"/>
      <c r="L3" s="10"/>
      <c r="M3" s="10"/>
      <c r="N3" s="10"/>
      <c r="O3" s="10"/>
      <c r="P3" s="1"/>
      <c r="Q3" s="1"/>
      <c r="R3" s="1"/>
      <c r="S3" s="1"/>
    </row>
    <row r="4" spans="2:19" s="11" customFormat="1" ht="21.75" thickBot="1">
      <c r="B4" s="208" t="s">
        <v>147</v>
      </c>
      <c r="C4" s="209"/>
      <c r="D4" s="209"/>
      <c r="E4" s="209"/>
      <c r="F4" s="209"/>
      <c r="G4" s="209"/>
      <c r="H4" s="209"/>
      <c r="I4" s="209"/>
      <c r="J4" s="209"/>
      <c r="K4" s="209"/>
      <c r="L4" s="209"/>
      <c r="M4" s="209"/>
      <c r="N4" s="209"/>
      <c r="O4" s="210"/>
      <c r="P4" s="2"/>
      <c r="Q4" s="2"/>
      <c r="R4" s="2"/>
      <c r="S4" s="2"/>
    </row>
    <row r="5" spans="2:19" s="11" customFormat="1" ht="21.75" thickBot="1">
      <c r="B5" s="12"/>
      <c r="C5" s="12"/>
      <c r="D5" s="12"/>
      <c r="E5" s="12"/>
      <c r="F5" s="12"/>
      <c r="G5" s="12"/>
      <c r="H5" s="12"/>
      <c r="I5" s="12"/>
      <c r="J5" s="12"/>
      <c r="K5" s="12"/>
      <c r="L5" s="12"/>
      <c r="M5" s="12"/>
      <c r="N5" s="12"/>
      <c r="O5" s="12"/>
      <c r="P5" s="2"/>
      <c r="Q5" s="2"/>
      <c r="R5" s="2"/>
      <c r="S5" s="2"/>
    </row>
    <row r="6" spans="2:19" s="14" customFormat="1" ht="16.5" thickBot="1">
      <c r="B6" s="211" t="s">
        <v>145</v>
      </c>
      <c r="C6" s="212"/>
      <c r="D6" s="212"/>
      <c r="E6" s="212"/>
      <c r="F6" s="212"/>
      <c r="G6" s="212"/>
      <c r="H6" s="212"/>
      <c r="I6" s="212"/>
      <c r="J6" s="212"/>
      <c r="K6" s="212"/>
      <c r="L6" s="212"/>
      <c r="M6" s="212"/>
      <c r="N6" s="212"/>
      <c r="O6" s="213"/>
      <c r="P6" s="13"/>
      <c r="Q6" s="13"/>
      <c r="R6" s="13"/>
      <c r="S6" s="13"/>
    </row>
    <row r="7" spans="2:19" s="14" customFormat="1" ht="16.5" thickBot="1">
      <c r="B7" s="15"/>
      <c r="C7" s="15"/>
      <c r="D7" s="15"/>
      <c r="E7" s="15"/>
      <c r="F7" s="15"/>
      <c r="G7" s="15"/>
      <c r="H7" s="15"/>
      <c r="I7" s="15"/>
      <c r="J7" s="15"/>
      <c r="K7" s="15"/>
      <c r="L7" s="15"/>
      <c r="M7" s="15"/>
      <c r="N7" s="15"/>
      <c r="O7" s="15"/>
      <c r="P7" s="13"/>
      <c r="Q7" s="13"/>
      <c r="R7" s="13"/>
      <c r="S7" s="13"/>
    </row>
    <row r="8" spans="2:19" s="14" customFormat="1" ht="16.5" thickBot="1">
      <c r="B8" s="211" t="s">
        <v>146</v>
      </c>
      <c r="C8" s="212"/>
      <c r="D8" s="212"/>
      <c r="E8" s="212"/>
      <c r="F8" s="212"/>
      <c r="G8" s="212"/>
      <c r="H8" s="212"/>
      <c r="I8" s="212"/>
      <c r="J8" s="212"/>
      <c r="K8" s="212"/>
      <c r="L8" s="212"/>
      <c r="M8" s="212"/>
      <c r="N8" s="212"/>
      <c r="O8" s="213"/>
      <c r="P8" s="13"/>
      <c r="Q8" s="13"/>
      <c r="R8" s="13"/>
      <c r="S8" s="13"/>
    </row>
    <row r="9" spans="2:19" s="14" customFormat="1" ht="16.5" thickBot="1">
      <c r="B9" s="15"/>
      <c r="C9" s="15"/>
      <c r="D9" s="15"/>
      <c r="E9" s="15"/>
      <c r="F9" s="15"/>
      <c r="G9" s="15"/>
      <c r="H9" s="15"/>
      <c r="I9" s="15"/>
      <c r="J9" s="15"/>
      <c r="K9" s="15"/>
      <c r="L9" s="15"/>
      <c r="M9" s="15"/>
      <c r="N9" s="15"/>
      <c r="O9" s="15"/>
      <c r="P9" s="13"/>
      <c r="Q9" s="13"/>
      <c r="R9" s="13"/>
      <c r="S9" s="13"/>
    </row>
    <row r="10" spans="2:19" s="14" customFormat="1" ht="16.5" thickBot="1">
      <c r="B10" s="211" t="s">
        <v>148</v>
      </c>
      <c r="C10" s="212"/>
      <c r="D10" s="212"/>
      <c r="E10" s="212"/>
      <c r="F10" s="212"/>
      <c r="G10" s="212"/>
      <c r="H10" s="212"/>
      <c r="I10" s="212"/>
      <c r="J10" s="212"/>
      <c r="K10" s="212"/>
      <c r="L10" s="212"/>
      <c r="M10" s="212"/>
      <c r="N10" s="212"/>
      <c r="O10" s="213"/>
      <c r="P10" s="13"/>
      <c r="Q10" s="13"/>
      <c r="R10" s="13"/>
      <c r="S10" s="13"/>
    </row>
    <row r="11" spans="2:19">
      <c r="B11" s="10"/>
      <c r="C11" s="10"/>
      <c r="D11" s="10"/>
      <c r="E11" s="10"/>
      <c r="F11" s="10"/>
      <c r="G11" s="10"/>
      <c r="H11" s="10"/>
      <c r="I11" s="10"/>
      <c r="J11" s="10"/>
      <c r="K11" s="10"/>
      <c r="L11" s="10"/>
      <c r="M11" s="10"/>
      <c r="N11" s="10"/>
      <c r="O11" s="10"/>
      <c r="P11" s="1"/>
      <c r="Q11" s="1"/>
      <c r="R11" s="1"/>
      <c r="S11" s="1"/>
    </row>
    <row r="12" spans="2:19">
      <c r="B12" s="10"/>
      <c r="C12" s="10"/>
      <c r="D12" s="10"/>
      <c r="E12" s="10"/>
      <c r="F12" s="10"/>
      <c r="G12" s="10"/>
      <c r="H12" s="10"/>
      <c r="I12" s="10"/>
      <c r="J12" s="10"/>
      <c r="K12" s="10"/>
      <c r="L12" s="10"/>
      <c r="M12" s="10"/>
      <c r="N12" s="10"/>
      <c r="O12" s="10"/>
      <c r="P12" s="1"/>
      <c r="Q12" s="1"/>
      <c r="R12" s="1"/>
      <c r="S12" s="1"/>
    </row>
    <row r="13" spans="2:19">
      <c r="B13" s="1"/>
      <c r="C13" s="1"/>
      <c r="D13" s="1"/>
      <c r="E13" s="1"/>
      <c r="F13" s="1"/>
      <c r="G13" s="1"/>
      <c r="H13" s="1"/>
      <c r="I13" s="1"/>
      <c r="J13" s="1"/>
      <c r="K13" s="1"/>
      <c r="L13" s="1"/>
      <c r="M13" s="1"/>
      <c r="N13" s="1"/>
      <c r="O13" s="1"/>
      <c r="P13" s="1"/>
      <c r="Q13" s="1"/>
      <c r="R13" s="1"/>
      <c r="S13" s="1"/>
    </row>
    <row r="14" spans="2:19">
      <c r="B14" s="1"/>
      <c r="C14" s="1"/>
      <c r="D14" s="1"/>
      <c r="E14" s="1"/>
      <c r="F14" s="1"/>
      <c r="G14" s="1"/>
      <c r="H14" s="1"/>
      <c r="I14" s="1"/>
      <c r="J14" s="1"/>
      <c r="K14" s="1"/>
      <c r="L14" s="1"/>
      <c r="M14" s="1"/>
      <c r="N14" s="1"/>
      <c r="O14" s="1"/>
      <c r="P14" s="1"/>
      <c r="Q14" s="1"/>
      <c r="R14" s="1"/>
      <c r="S14" s="1"/>
    </row>
    <row r="15" spans="2:19">
      <c r="B15" s="1"/>
      <c r="C15" s="1"/>
      <c r="D15" s="1"/>
      <c r="E15" s="1"/>
      <c r="F15" s="1"/>
      <c r="G15" s="1"/>
      <c r="H15" s="1"/>
      <c r="I15" s="1"/>
      <c r="J15" s="1"/>
      <c r="K15" s="1"/>
      <c r="L15" s="1"/>
      <c r="M15" s="1"/>
      <c r="N15" s="1"/>
      <c r="O15" s="1"/>
      <c r="P15" s="1"/>
      <c r="Q15" s="1"/>
      <c r="R15" s="1"/>
      <c r="S15" s="1"/>
    </row>
    <row r="16" spans="2:19">
      <c r="B16" s="1"/>
      <c r="C16" s="1"/>
      <c r="D16" s="1"/>
      <c r="E16" s="1"/>
      <c r="F16" s="1"/>
      <c r="G16" s="1"/>
      <c r="H16" s="1"/>
      <c r="I16" s="1"/>
      <c r="J16" s="1"/>
      <c r="K16" s="1"/>
      <c r="L16" s="1"/>
      <c r="M16" s="1"/>
      <c r="N16" s="1"/>
      <c r="O16" s="1"/>
      <c r="P16" s="1"/>
      <c r="Q16" s="1"/>
      <c r="R16" s="1"/>
      <c r="S16" s="1"/>
    </row>
    <row r="17" spans="2:19">
      <c r="B17" s="1"/>
      <c r="C17" s="1"/>
      <c r="D17" s="1"/>
      <c r="E17" s="1"/>
      <c r="F17" s="1"/>
      <c r="G17" s="1"/>
      <c r="H17" s="1"/>
      <c r="I17" s="1"/>
      <c r="J17" s="1"/>
      <c r="K17" s="1"/>
      <c r="L17" s="1"/>
      <c r="M17" s="1"/>
      <c r="N17" s="1"/>
      <c r="O17" s="1"/>
      <c r="P17" s="1"/>
      <c r="Q17" s="1"/>
      <c r="R17" s="1"/>
      <c r="S17" s="1"/>
    </row>
    <row r="18" spans="2:19">
      <c r="B18" s="1"/>
      <c r="C18" s="1"/>
      <c r="D18" s="1"/>
      <c r="E18" s="1"/>
      <c r="F18" s="1"/>
      <c r="G18" s="1"/>
      <c r="H18" s="1"/>
      <c r="I18" s="1"/>
      <c r="J18" s="1"/>
      <c r="K18" s="1"/>
      <c r="L18" s="1"/>
      <c r="M18" s="1"/>
      <c r="N18" s="1"/>
      <c r="O18" s="1"/>
      <c r="P18" s="1"/>
      <c r="Q18" s="1"/>
      <c r="R18" s="1"/>
      <c r="S18" s="1"/>
    </row>
    <row r="19" spans="2:19">
      <c r="B19" s="1"/>
      <c r="C19" s="1"/>
      <c r="D19" s="1"/>
      <c r="E19" s="1"/>
      <c r="F19" s="1"/>
      <c r="G19" s="1"/>
      <c r="H19" s="1"/>
      <c r="I19" s="1"/>
      <c r="J19" s="1"/>
      <c r="K19" s="1"/>
      <c r="L19" s="1"/>
      <c r="M19" s="1"/>
      <c r="N19" s="1"/>
      <c r="O19" s="1"/>
      <c r="P19" s="1"/>
      <c r="Q19" s="1"/>
      <c r="R19" s="1"/>
      <c r="S19" s="1"/>
    </row>
    <row r="20" spans="2:19">
      <c r="B20" s="1"/>
      <c r="C20" s="1"/>
      <c r="D20" s="1"/>
      <c r="E20" s="1"/>
      <c r="F20" s="1"/>
      <c r="G20" s="1"/>
      <c r="H20" s="1"/>
      <c r="I20" s="1"/>
      <c r="J20" s="1"/>
      <c r="K20" s="1"/>
      <c r="L20" s="1"/>
      <c r="M20" s="1"/>
      <c r="N20" s="1"/>
      <c r="O20" s="1"/>
      <c r="P20" s="1"/>
      <c r="Q20" s="1"/>
      <c r="R20" s="1"/>
      <c r="S20" s="1"/>
    </row>
  </sheetData>
  <mergeCells count="5">
    <mergeCell ref="B2:O2"/>
    <mergeCell ref="B4:O4"/>
    <mergeCell ref="B6:O6"/>
    <mergeCell ref="B8:O8"/>
    <mergeCell ref="B10:O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39"/>
  <sheetViews>
    <sheetView showGridLines="0" zoomScale="115" zoomScaleNormal="115" workbookViewId="0">
      <pane xSplit="1" ySplit="10" topLeftCell="B11" activePane="bottomRight" state="frozen"/>
      <selection pane="topRight" activeCell="B1" sqref="B1"/>
      <selection pane="bottomLeft" activeCell="A11" sqref="A11"/>
      <selection pane="bottomRight" activeCell="M15" sqref="M15"/>
    </sheetView>
  </sheetViews>
  <sheetFormatPr defaultRowHeight="15"/>
  <cols>
    <col min="2" max="2" width="3.42578125" customWidth="1"/>
    <col min="3" max="3" width="17.7109375" customWidth="1"/>
    <col min="4" max="4" width="14.5703125" customWidth="1"/>
    <col min="5" max="5" width="13.5703125" customWidth="1"/>
    <col min="6" max="6" width="14.5703125" customWidth="1"/>
    <col min="7" max="7" width="16.5703125" customWidth="1"/>
    <col min="8" max="8" width="16" customWidth="1"/>
    <col min="9" max="9" width="13.5703125" customWidth="1"/>
    <col min="10" max="10" width="13.42578125" customWidth="1"/>
    <col min="11" max="11" width="15.28515625" customWidth="1"/>
    <col min="12" max="12" width="13.5703125" customWidth="1"/>
    <col min="13" max="13" width="14.85546875" customWidth="1"/>
    <col min="14" max="14" width="41.140625" customWidth="1"/>
    <col min="16" max="16" width="12.28515625" bestFit="1" customWidth="1"/>
    <col min="18" max="18" width="16.28515625" bestFit="1" customWidth="1"/>
  </cols>
  <sheetData>
    <row r="1" spans="1:17" ht="15.75" thickBot="1"/>
    <row r="2" spans="1:17">
      <c r="A2" s="188"/>
      <c r="B2" s="189"/>
      <c r="C2" s="189"/>
      <c r="D2" s="189"/>
      <c r="E2" s="189"/>
      <c r="F2" s="189"/>
      <c r="G2" s="189"/>
      <c r="H2" s="189"/>
      <c r="I2" s="189"/>
      <c r="J2" s="189"/>
      <c r="K2" s="189"/>
      <c r="L2" s="189"/>
      <c r="M2" s="189"/>
      <c r="N2" s="189"/>
      <c r="O2" s="190"/>
    </row>
    <row r="3" spans="1:17" ht="21">
      <c r="A3" s="214" t="s">
        <v>176</v>
      </c>
      <c r="B3" s="215"/>
      <c r="C3" s="215"/>
      <c r="D3" s="215"/>
      <c r="E3" s="215"/>
      <c r="F3" s="215"/>
      <c r="G3" s="215"/>
      <c r="H3" s="215"/>
      <c r="I3" s="215"/>
      <c r="J3" s="215"/>
      <c r="K3" s="215"/>
      <c r="L3" s="215"/>
      <c r="M3" s="215"/>
      <c r="N3" s="215"/>
      <c r="O3" s="216"/>
    </row>
    <row r="4" spans="1:17" ht="21">
      <c r="A4" s="214" t="s">
        <v>177</v>
      </c>
      <c r="B4" s="215"/>
      <c r="C4" s="215"/>
      <c r="D4" s="215"/>
      <c r="E4" s="215"/>
      <c r="F4" s="215"/>
      <c r="G4" s="215"/>
      <c r="H4" s="215"/>
      <c r="I4" s="215"/>
      <c r="J4" s="215"/>
      <c r="K4" s="215"/>
      <c r="L4" s="215"/>
      <c r="M4" s="215"/>
      <c r="N4" s="215"/>
      <c r="O4" s="216"/>
    </row>
    <row r="5" spans="1:17">
      <c r="A5" s="191"/>
      <c r="B5" s="3"/>
      <c r="C5" s="3"/>
      <c r="D5" s="3"/>
      <c r="E5" s="3"/>
      <c r="F5" s="3"/>
      <c r="G5" s="3"/>
      <c r="H5" s="3"/>
      <c r="I5" s="3"/>
      <c r="J5" s="3"/>
      <c r="K5" s="3"/>
      <c r="L5" s="3"/>
      <c r="M5" s="3"/>
      <c r="N5" s="3"/>
      <c r="O5" s="192"/>
    </row>
    <row r="6" spans="1:17" ht="18.75">
      <c r="A6" s="219" t="s">
        <v>196</v>
      </c>
      <c r="B6" s="220"/>
      <c r="C6" s="220"/>
      <c r="D6" s="220"/>
      <c r="E6" s="220"/>
      <c r="F6" s="220"/>
      <c r="G6" s="220"/>
      <c r="H6" s="220"/>
      <c r="I6" s="220"/>
      <c r="J6" s="220"/>
      <c r="K6" s="220"/>
      <c r="L6" s="220"/>
      <c r="M6" s="220"/>
      <c r="N6" s="220"/>
      <c r="O6" s="221"/>
    </row>
    <row r="7" spans="1:17" ht="15.75" thickBot="1">
      <c r="A7" s="191"/>
      <c r="B7" s="3"/>
      <c r="C7" s="3"/>
      <c r="D7" s="3"/>
      <c r="E7" s="3"/>
      <c r="F7" s="3"/>
      <c r="G7" s="3"/>
      <c r="H7" s="3"/>
      <c r="I7" s="3"/>
      <c r="J7" s="3"/>
      <c r="K7" s="3"/>
      <c r="L7" s="3"/>
      <c r="M7" s="3"/>
      <c r="N7" s="3"/>
      <c r="O7" s="192"/>
    </row>
    <row r="8" spans="1:17" ht="15.75" thickBot="1">
      <c r="A8" s="198" t="s">
        <v>194</v>
      </c>
      <c r="B8" s="217" t="s">
        <v>195</v>
      </c>
      <c r="C8" s="217"/>
      <c r="D8" s="217"/>
      <c r="E8" s="217"/>
      <c r="F8" s="217"/>
      <c r="G8" s="217"/>
      <c r="H8" s="217"/>
      <c r="I8" s="217"/>
      <c r="J8" s="217"/>
      <c r="K8" s="217"/>
      <c r="L8" s="217"/>
      <c r="M8" s="217"/>
      <c r="N8" s="217"/>
      <c r="O8" s="218"/>
      <c r="Q8" t="s">
        <v>1</v>
      </c>
    </row>
    <row r="9" spans="1:17" ht="15.75" thickBot="1">
      <c r="A9" s="199"/>
      <c r="B9" s="174"/>
      <c r="C9" s="20"/>
      <c r="D9" s="3"/>
      <c r="E9" s="3"/>
      <c r="F9" s="3"/>
      <c r="G9" s="3"/>
      <c r="H9" s="3"/>
      <c r="I9" s="3"/>
      <c r="J9" s="3"/>
      <c r="K9" s="3"/>
      <c r="L9" s="3"/>
      <c r="M9" s="3"/>
      <c r="N9" s="3"/>
      <c r="O9" s="192"/>
    </row>
    <row r="10" spans="1:17" ht="15.75" thickBot="1">
      <c r="A10" s="198">
        <v>1</v>
      </c>
      <c r="B10" s="21" t="s">
        <v>0</v>
      </c>
      <c r="C10" s="21"/>
      <c r="D10" s="21"/>
      <c r="E10" s="21"/>
      <c r="F10" s="21"/>
      <c r="G10" s="21"/>
      <c r="H10" s="22"/>
      <c r="I10" s="22"/>
      <c r="J10" s="22"/>
      <c r="K10" s="22"/>
      <c r="L10" s="22"/>
      <c r="M10" s="22"/>
      <c r="N10" s="22"/>
      <c r="O10" s="193"/>
    </row>
    <row r="11" spans="1:17">
      <c r="A11" s="200"/>
      <c r="B11" s="175"/>
      <c r="C11" s="175"/>
      <c r="D11" s="175"/>
      <c r="E11" s="175"/>
      <c r="F11" s="175"/>
      <c r="G11" s="175"/>
      <c r="H11" s="94"/>
      <c r="I11" s="94"/>
      <c r="J11" s="94"/>
      <c r="K11" s="94"/>
      <c r="L11" s="94"/>
      <c r="M11" s="94"/>
      <c r="N11" s="94"/>
      <c r="O11" s="194"/>
    </row>
    <row r="12" spans="1:17">
      <c r="A12" s="200"/>
      <c r="B12" s="175"/>
      <c r="C12" s="43" t="s">
        <v>74</v>
      </c>
      <c r="D12" s="175"/>
      <c r="E12" s="175"/>
      <c r="F12" s="175"/>
      <c r="G12" s="175"/>
      <c r="H12" s="94"/>
      <c r="I12" s="94"/>
      <c r="J12" s="94"/>
      <c r="K12" s="94"/>
      <c r="L12" s="94"/>
      <c r="M12" s="94"/>
      <c r="N12" s="94"/>
      <c r="O12" s="194"/>
    </row>
    <row r="13" spans="1:17">
      <c r="A13" s="201"/>
      <c r="B13" s="94"/>
      <c r="C13" s="43" t="s">
        <v>75</v>
      </c>
      <c r="D13" s="94"/>
      <c r="E13" s="94"/>
      <c r="F13" s="94"/>
      <c r="G13" s="94"/>
      <c r="H13" s="94"/>
      <c r="I13" s="94"/>
      <c r="J13" s="94"/>
      <c r="K13" s="94"/>
      <c r="L13" s="94"/>
      <c r="M13" s="94"/>
      <c r="N13" s="94"/>
      <c r="O13" s="194"/>
    </row>
    <row r="14" spans="1:17">
      <c r="A14" s="201"/>
      <c r="B14" s="94"/>
      <c r="C14" s="94"/>
      <c r="D14" s="94"/>
      <c r="E14" s="94"/>
      <c r="F14" s="94"/>
      <c r="G14" s="94"/>
      <c r="H14" s="94"/>
      <c r="I14" s="94"/>
      <c r="J14" s="94"/>
      <c r="K14" s="94"/>
      <c r="L14" s="94"/>
      <c r="M14" s="94"/>
      <c r="N14" s="94"/>
      <c r="O14" s="194"/>
    </row>
    <row r="15" spans="1:17" ht="15.75" thickBot="1">
      <c r="A15" s="201"/>
      <c r="B15" s="94"/>
      <c r="C15" s="67" t="s">
        <v>22</v>
      </c>
      <c r="D15" s="94"/>
      <c r="E15" s="94"/>
      <c r="F15" s="94"/>
      <c r="G15" s="94"/>
      <c r="H15" s="94"/>
      <c r="I15" s="94"/>
      <c r="J15" s="94"/>
      <c r="K15" s="94"/>
      <c r="L15" s="94"/>
      <c r="M15" s="94"/>
      <c r="N15" s="94"/>
      <c r="O15" s="194"/>
    </row>
    <row r="16" spans="1:17" ht="15.75" thickBot="1">
      <c r="A16" s="201"/>
      <c r="B16" s="94"/>
      <c r="C16" s="23"/>
      <c r="D16" s="242" t="s">
        <v>30</v>
      </c>
      <c r="E16" s="243"/>
      <c r="F16" s="244"/>
      <c r="G16" s="242" t="s">
        <v>31</v>
      </c>
      <c r="H16" s="243"/>
      <c r="I16" s="243"/>
      <c r="J16" s="243"/>
      <c r="K16" s="62"/>
      <c r="L16" s="94"/>
      <c r="M16" s="94"/>
      <c r="N16" s="94"/>
      <c r="O16" s="194"/>
    </row>
    <row r="17" spans="1:15" ht="15.75" thickBot="1">
      <c r="A17" s="201"/>
      <c r="B17" s="94"/>
      <c r="C17" s="24" t="s">
        <v>33</v>
      </c>
      <c r="D17" s="25" t="s">
        <v>23</v>
      </c>
      <c r="E17" s="26" t="s">
        <v>24</v>
      </c>
      <c r="F17" s="27" t="s">
        <v>25</v>
      </c>
      <c r="G17" s="25" t="s">
        <v>26</v>
      </c>
      <c r="H17" s="26" t="s">
        <v>27</v>
      </c>
      <c r="I17" s="26" t="s">
        <v>28</v>
      </c>
      <c r="J17" s="28" t="s">
        <v>29</v>
      </c>
      <c r="K17" s="62"/>
      <c r="L17" s="94"/>
      <c r="M17" s="94"/>
      <c r="N17" s="94"/>
      <c r="O17" s="194"/>
    </row>
    <row r="18" spans="1:15" ht="15.75" thickBot="1">
      <c r="A18" s="201"/>
      <c r="B18" s="94"/>
      <c r="C18" s="29" t="s">
        <v>32</v>
      </c>
      <c r="D18" s="30">
        <v>130474</v>
      </c>
      <c r="E18" s="31">
        <v>130975</v>
      </c>
      <c r="F18" s="32">
        <v>134964</v>
      </c>
      <c r="G18" s="30">
        <v>151351</v>
      </c>
      <c r="H18" s="31">
        <v>311178</v>
      </c>
      <c r="I18" s="31">
        <v>168617</v>
      </c>
      <c r="J18" s="32">
        <v>177791</v>
      </c>
      <c r="K18" s="62"/>
      <c r="L18" s="94"/>
      <c r="M18" s="94"/>
      <c r="N18" s="94"/>
      <c r="O18" s="194"/>
    </row>
    <row r="19" spans="1:15">
      <c r="A19" s="201"/>
      <c r="B19" s="94"/>
      <c r="C19" s="62" t="s">
        <v>72</v>
      </c>
      <c r="D19" s="62"/>
      <c r="E19" s="62"/>
      <c r="F19" s="62"/>
      <c r="G19" s="62"/>
      <c r="H19" s="62"/>
      <c r="I19" s="62"/>
      <c r="J19" s="62"/>
      <c r="K19" s="62"/>
      <c r="L19" s="94"/>
      <c r="M19" s="94"/>
      <c r="N19" s="94"/>
      <c r="O19" s="194"/>
    </row>
    <row r="20" spans="1:15">
      <c r="A20" s="201"/>
      <c r="B20" s="94"/>
      <c r="C20" s="62"/>
      <c r="D20" s="62"/>
      <c r="E20" s="62"/>
      <c r="F20" s="62"/>
      <c r="G20" s="62"/>
      <c r="H20" s="62"/>
      <c r="I20" s="62"/>
      <c r="J20" s="62"/>
      <c r="K20" s="62"/>
      <c r="L20" s="94"/>
      <c r="M20" s="94"/>
      <c r="N20" s="94"/>
      <c r="O20" s="194"/>
    </row>
    <row r="21" spans="1:15" ht="15.75" thickBot="1">
      <c r="A21" s="201"/>
      <c r="B21" s="94"/>
      <c r="C21" s="94"/>
      <c r="D21" s="94"/>
      <c r="E21" s="94"/>
      <c r="F21" s="94"/>
      <c r="G21" s="94"/>
      <c r="H21" s="94"/>
      <c r="I21" s="94"/>
      <c r="J21" s="94"/>
      <c r="K21" s="94"/>
      <c r="L21" s="94"/>
      <c r="M21" s="94"/>
      <c r="N21" s="94"/>
      <c r="O21" s="194"/>
    </row>
    <row r="22" spans="1:15" ht="15.75" thickBot="1">
      <c r="A22" s="198">
        <v>2</v>
      </c>
      <c r="B22" s="21" t="s">
        <v>78</v>
      </c>
      <c r="C22" s="21"/>
      <c r="D22" s="21"/>
      <c r="E22" s="21"/>
      <c r="F22" s="21"/>
      <c r="G22" s="21"/>
      <c r="H22" s="22"/>
      <c r="I22" s="22"/>
      <c r="J22" s="22"/>
      <c r="K22" s="22"/>
      <c r="L22" s="22"/>
      <c r="M22" s="22"/>
      <c r="N22" s="22"/>
      <c r="O22" s="193"/>
    </row>
    <row r="23" spans="1:15">
      <c r="A23" s="201"/>
      <c r="B23" s="94"/>
      <c r="C23" s="94"/>
      <c r="D23" s="94"/>
      <c r="E23" s="94"/>
      <c r="F23" s="94"/>
      <c r="G23" s="94"/>
      <c r="H23" s="94"/>
      <c r="I23" s="94"/>
      <c r="J23" s="94"/>
      <c r="K23" s="94"/>
      <c r="L23" s="94"/>
      <c r="M23" s="94"/>
      <c r="N23" s="94"/>
      <c r="O23" s="194"/>
    </row>
    <row r="24" spans="1:15">
      <c r="A24" s="201"/>
      <c r="B24" s="94"/>
      <c r="C24" s="94" t="s">
        <v>76</v>
      </c>
      <c r="D24" s="94"/>
      <c r="E24" s="94"/>
      <c r="F24" s="94"/>
      <c r="G24" s="94"/>
      <c r="H24" s="94"/>
      <c r="I24" s="94"/>
      <c r="J24" s="94"/>
      <c r="K24" s="94"/>
      <c r="L24" s="94"/>
      <c r="M24" s="94"/>
      <c r="N24" s="94"/>
      <c r="O24" s="194"/>
    </row>
    <row r="25" spans="1:15">
      <c r="A25" s="201"/>
      <c r="B25" s="94"/>
      <c r="C25" s="43" t="s">
        <v>73</v>
      </c>
      <c r="D25" s="43"/>
      <c r="E25" s="43"/>
      <c r="F25" s="43"/>
      <c r="G25" s="43"/>
      <c r="H25" s="43"/>
      <c r="I25" s="43"/>
      <c r="J25" s="43"/>
      <c r="K25" s="43"/>
      <c r="L25" s="43"/>
      <c r="M25" s="43"/>
      <c r="N25" s="43"/>
      <c r="O25" s="194"/>
    </row>
    <row r="26" spans="1:15">
      <c r="A26" s="201"/>
      <c r="B26" s="94"/>
      <c r="C26" s="94" t="s">
        <v>79</v>
      </c>
      <c r="D26" s="94"/>
      <c r="E26" s="94"/>
      <c r="F26" s="94"/>
      <c r="G26" s="94"/>
      <c r="H26" s="94"/>
      <c r="I26" s="94"/>
      <c r="J26" s="94"/>
      <c r="K26" s="94"/>
      <c r="L26" s="94"/>
      <c r="M26" s="94"/>
      <c r="N26" s="94"/>
      <c r="O26" s="194"/>
    </row>
    <row r="27" spans="1:15">
      <c r="A27" s="201"/>
      <c r="B27" s="94"/>
      <c r="C27" s="43" t="s">
        <v>77</v>
      </c>
      <c r="D27" s="94"/>
      <c r="E27" s="94"/>
      <c r="F27" s="94"/>
      <c r="G27" s="94"/>
      <c r="H27" s="94"/>
      <c r="I27" s="94"/>
      <c r="J27" s="94"/>
      <c r="K27" s="94"/>
      <c r="L27" s="94"/>
      <c r="M27" s="94"/>
      <c r="N27" s="94"/>
      <c r="O27" s="194"/>
    </row>
    <row r="28" spans="1:15">
      <c r="A28" s="201"/>
      <c r="B28" s="94"/>
      <c r="C28" s="43" t="s">
        <v>84</v>
      </c>
      <c r="D28" s="94"/>
      <c r="E28" s="94"/>
      <c r="F28" s="94"/>
      <c r="G28" s="94"/>
      <c r="H28" s="94"/>
      <c r="I28" s="94"/>
      <c r="J28" s="94"/>
      <c r="K28" s="94"/>
      <c r="L28" s="94"/>
      <c r="M28" s="94"/>
      <c r="N28" s="94"/>
      <c r="O28" s="194"/>
    </row>
    <row r="29" spans="1:15">
      <c r="A29" s="201"/>
      <c r="B29" s="94"/>
      <c r="C29" s="94"/>
      <c r="D29" s="94"/>
      <c r="E29" s="94"/>
      <c r="F29" s="94"/>
      <c r="G29" s="94"/>
      <c r="H29" s="94"/>
      <c r="I29" s="94"/>
      <c r="J29" s="94"/>
      <c r="K29" s="94"/>
      <c r="L29" s="94"/>
      <c r="M29" s="94"/>
      <c r="N29" s="94"/>
      <c r="O29" s="194"/>
    </row>
    <row r="30" spans="1:15" ht="15.75" thickBot="1">
      <c r="A30" s="201"/>
      <c r="B30" s="94"/>
      <c r="C30" s="67" t="s">
        <v>85</v>
      </c>
      <c r="D30" s="94"/>
      <c r="E30" s="94"/>
      <c r="F30" s="94"/>
      <c r="G30" s="94"/>
      <c r="H30" s="94"/>
      <c r="I30" s="94"/>
      <c r="J30" s="94"/>
      <c r="K30" s="94"/>
      <c r="L30" s="94"/>
      <c r="M30" s="94"/>
      <c r="N30" s="94"/>
      <c r="O30" s="194"/>
    </row>
    <row r="31" spans="1:15" ht="15.75" thickBot="1">
      <c r="A31" s="201"/>
      <c r="B31" s="176"/>
      <c r="C31" s="33" t="s">
        <v>46</v>
      </c>
      <c r="D31" s="34" t="s">
        <v>47</v>
      </c>
      <c r="E31" s="94"/>
      <c r="F31" s="94"/>
      <c r="G31" s="94"/>
      <c r="H31" s="94"/>
      <c r="I31" s="94"/>
      <c r="J31" s="94"/>
      <c r="K31" s="94"/>
      <c r="L31" s="94"/>
      <c r="M31" s="94"/>
      <c r="N31" s="94"/>
      <c r="O31" s="194"/>
    </row>
    <row r="32" spans="1:15">
      <c r="A32" s="201"/>
      <c r="B32" s="62"/>
      <c r="C32" s="62" t="s">
        <v>6</v>
      </c>
      <c r="D32" s="35">
        <v>90</v>
      </c>
      <c r="E32" s="94"/>
      <c r="F32" s="94"/>
      <c r="G32" s="94"/>
      <c r="H32" s="94"/>
      <c r="I32" s="94"/>
      <c r="J32" s="94"/>
      <c r="K32" s="94"/>
      <c r="L32" s="94"/>
      <c r="M32" s="94"/>
      <c r="N32" s="94"/>
      <c r="O32" s="194"/>
    </row>
    <row r="33" spans="1:15">
      <c r="A33" s="201"/>
      <c r="B33" s="62"/>
      <c r="C33" s="36" t="s">
        <v>7</v>
      </c>
      <c r="D33" s="37">
        <v>11</v>
      </c>
      <c r="E33" s="94"/>
      <c r="F33" s="94"/>
      <c r="G33" s="94"/>
      <c r="H33" s="94"/>
      <c r="I33" s="94"/>
      <c r="J33" s="94"/>
      <c r="K33" s="94"/>
      <c r="L33" s="94"/>
      <c r="M33" s="94"/>
      <c r="N33" s="94"/>
      <c r="O33" s="194"/>
    </row>
    <row r="34" spans="1:15">
      <c r="A34" s="201"/>
      <c r="B34" s="62"/>
      <c r="C34" s="36" t="s">
        <v>8</v>
      </c>
      <c r="D34" s="37">
        <v>60</v>
      </c>
      <c r="E34" s="94"/>
      <c r="F34" s="94"/>
      <c r="G34" s="94"/>
      <c r="H34" s="94"/>
      <c r="I34" s="94"/>
      <c r="J34" s="94"/>
      <c r="K34" s="94"/>
      <c r="L34" s="94"/>
      <c r="M34" s="94"/>
      <c r="N34" s="94"/>
      <c r="O34" s="194"/>
    </row>
    <row r="35" spans="1:15">
      <c r="A35" s="201"/>
      <c r="B35" s="62"/>
      <c r="C35" s="36" t="s">
        <v>9</v>
      </c>
      <c r="D35" s="37">
        <v>132</v>
      </c>
      <c r="E35" s="94"/>
      <c r="F35" s="94"/>
      <c r="G35" s="94"/>
      <c r="H35" s="94"/>
      <c r="I35" s="94"/>
      <c r="J35" s="94"/>
      <c r="K35" s="94"/>
      <c r="L35" s="94"/>
      <c r="M35" s="94"/>
      <c r="N35" s="94"/>
      <c r="O35" s="194"/>
    </row>
    <row r="36" spans="1:15">
      <c r="A36" s="201"/>
      <c r="B36" s="62"/>
      <c r="C36" s="36" t="s">
        <v>10</v>
      </c>
      <c r="D36" s="37">
        <v>30</v>
      </c>
      <c r="E36" s="94"/>
      <c r="F36" s="94"/>
      <c r="G36" s="94"/>
      <c r="H36" s="94"/>
      <c r="I36" s="94"/>
      <c r="J36" s="94"/>
      <c r="K36" s="94"/>
      <c r="L36" s="94"/>
      <c r="M36" s="94"/>
      <c r="N36" s="94"/>
      <c r="O36" s="194"/>
    </row>
    <row r="37" spans="1:15">
      <c r="A37" s="201"/>
      <c r="B37" s="62"/>
      <c r="C37" s="62" t="s">
        <v>11</v>
      </c>
      <c r="D37" s="38">
        <v>15</v>
      </c>
      <c r="E37" s="94"/>
      <c r="F37" s="94"/>
      <c r="G37" s="94"/>
      <c r="H37" s="94"/>
      <c r="I37" s="94"/>
      <c r="J37" s="94"/>
      <c r="K37" s="94"/>
      <c r="L37" s="94"/>
      <c r="M37" s="94"/>
      <c r="N37" s="94"/>
      <c r="O37" s="194"/>
    </row>
    <row r="38" spans="1:15" ht="15.75" thickBot="1">
      <c r="A38" s="201"/>
      <c r="B38" s="62"/>
      <c r="C38" s="39" t="s">
        <v>12</v>
      </c>
      <c r="D38" s="40">
        <f>SUM(D32:D37)</f>
        <v>338</v>
      </c>
      <c r="E38" s="94"/>
      <c r="F38" s="94"/>
      <c r="G38" s="94"/>
      <c r="H38" s="94"/>
      <c r="I38" s="94"/>
      <c r="J38" s="94"/>
      <c r="K38" s="94"/>
      <c r="L38" s="94"/>
      <c r="M38" s="94"/>
      <c r="N38" s="94"/>
      <c r="O38" s="194"/>
    </row>
    <row r="39" spans="1:15">
      <c r="A39" s="201"/>
      <c r="B39" s="94"/>
      <c r="C39" s="94"/>
      <c r="D39" s="177"/>
      <c r="E39" s="94"/>
      <c r="F39" s="94"/>
      <c r="G39" s="94"/>
      <c r="H39" s="94"/>
      <c r="I39" s="94"/>
      <c r="J39" s="94"/>
      <c r="K39" s="94"/>
      <c r="L39" s="94"/>
      <c r="M39" s="94"/>
      <c r="N39" s="94"/>
      <c r="O39" s="194"/>
    </row>
    <row r="40" spans="1:15" ht="15.75" thickBot="1">
      <c r="A40" s="201"/>
      <c r="B40" s="176"/>
      <c r="C40" s="67" t="s">
        <v>13</v>
      </c>
      <c r="D40" s="178"/>
      <c r="E40" s="94"/>
      <c r="F40" s="94"/>
      <c r="G40" s="94"/>
      <c r="H40" s="94"/>
      <c r="I40" s="94"/>
      <c r="J40" s="94"/>
      <c r="K40" s="94"/>
      <c r="L40" s="94"/>
      <c r="M40" s="94"/>
      <c r="N40" s="94"/>
      <c r="O40" s="194"/>
    </row>
    <row r="41" spans="1:15" ht="15.75" thickBot="1">
      <c r="A41" s="201"/>
      <c r="B41" s="176"/>
      <c r="C41" s="33" t="s">
        <v>46</v>
      </c>
      <c r="D41" s="34" t="s">
        <v>47</v>
      </c>
      <c r="E41" s="94"/>
      <c r="F41" s="94"/>
      <c r="G41" s="94"/>
      <c r="H41" s="94"/>
      <c r="I41" s="94"/>
      <c r="J41" s="94"/>
      <c r="K41" s="94"/>
      <c r="L41" s="94"/>
      <c r="M41" s="94"/>
      <c r="N41" s="94"/>
      <c r="O41" s="194"/>
    </row>
    <row r="42" spans="1:15">
      <c r="A42" s="201"/>
      <c r="B42" s="62"/>
      <c r="C42" s="62" t="s">
        <v>6</v>
      </c>
      <c r="D42" s="38">
        <v>90</v>
      </c>
      <c r="E42" s="94"/>
      <c r="F42" s="94"/>
      <c r="G42" s="94"/>
      <c r="H42" s="94"/>
      <c r="I42" s="94"/>
      <c r="J42" s="94"/>
      <c r="K42" s="94"/>
      <c r="L42" s="94"/>
      <c r="M42" s="94"/>
      <c r="N42" s="94"/>
      <c r="O42" s="194"/>
    </row>
    <row r="43" spans="1:15">
      <c r="A43" s="201"/>
      <c r="B43" s="62"/>
      <c r="C43" s="36" t="s">
        <v>7</v>
      </c>
      <c r="D43" s="37">
        <v>13</v>
      </c>
      <c r="E43" s="94"/>
      <c r="F43" s="94"/>
      <c r="G43" s="94"/>
      <c r="H43" s="94"/>
      <c r="I43" s="94"/>
      <c r="J43" s="94"/>
      <c r="K43" s="94"/>
      <c r="L43" s="94"/>
      <c r="M43" s="94"/>
      <c r="N43" s="94"/>
      <c r="O43" s="194"/>
    </row>
    <row r="44" spans="1:15">
      <c r="A44" s="201"/>
      <c r="B44" s="62"/>
      <c r="C44" s="36" t="s">
        <v>8</v>
      </c>
      <c r="D44" s="37">
        <v>60</v>
      </c>
      <c r="E44" s="94"/>
      <c r="F44" s="94"/>
      <c r="G44" s="94"/>
      <c r="H44" s="94"/>
      <c r="I44" s="94"/>
      <c r="J44" s="94"/>
      <c r="K44" s="94"/>
      <c r="L44" s="94"/>
      <c r="M44" s="94"/>
      <c r="N44" s="94"/>
      <c r="O44" s="194"/>
    </row>
    <row r="45" spans="1:15">
      <c r="A45" s="201"/>
      <c r="B45" s="62"/>
      <c r="C45" s="36" t="s">
        <v>14</v>
      </c>
      <c r="D45" s="37">
        <v>140</v>
      </c>
      <c r="E45" s="94"/>
      <c r="F45" s="94"/>
      <c r="G45" s="94"/>
      <c r="H45" s="94"/>
      <c r="I45" s="94"/>
      <c r="J45" s="94"/>
      <c r="K45" s="94"/>
      <c r="L45" s="94"/>
      <c r="M45" s="94"/>
      <c r="N45" s="94"/>
      <c r="O45" s="194"/>
    </row>
    <row r="46" spans="1:15">
      <c r="A46" s="201"/>
      <c r="B46" s="62"/>
      <c r="C46" s="36" t="s">
        <v>15</v>
      </c>
      <c r="D46" s="37">
        <v>20</v>
      </c>
      <c r="E46" s="94"/>
      <c r="F46" s="94"/>
      <c r="G46" s="94"/>
      <c r="H46" s="94"/>
      <c r="I46" s="94"/>
      <c r="J46" s="94"/>
      <c r="K46" s="94"/>
      <c r="L46" s="94"/>
      <c r="M46" s="94"/>
      <c r="N46" s="94"/>
      <c r="O46" s="194"/>
    </row>
    <row r="47" spans="1:15">
      <c r="A47" s="201"/>
      <c r="B47" s="62"/>
      <c r="C47" s="36" t="s">
        <v>10</v>
      </c>
      <c r="D47" s="37">
        <v>35</v>
      </c>
      <c r="E47" s="94"/>
      <c r="F47" s="94"/>
      <c r="G47" s="94"/>
      <c r="H47" s="94"/>
      <c r="I47" s="94"/>
      <c r="J47" s="94"/>
      <c r="K47" s="94"/>
      <c r="L47" s="94"/>
      <c r="M47" s="94"/>
      <c r="N47" s="94"/>
      <c r="O47" s="194"/>
    </row>
    <row r="48" spans="1:15">
      <c r="A48" s="201"/>
      <c r="B48" s="62"/>
      <c r="C48" s="62" t="s">
        <v>11</v>
      </c>
      <c r="D48" s="38">
        <f>D37</f>
        <v>15</v>
      </c>
      <c r="E48" s="94"/>
      <c r="F48" s="94"/>
      <c r="G48" s="94"/>
      <c r="H48" s="94"/>
      <c r="I48" s="94"/>
      <c r="J48" s="94"/>
      <c r="K48" s="94"/>
      <c r="L48" s="94"/>
      <c r="M48" s="94"/>
      <c r="N48" s="94"/>
      <c r="O48" s="194"/>
    </row>
    <row r="49" spans="1:15" ht="15.75" thickBot="1">
      <c r="A49" s="201"/>
      <c r="B49" s="62"/>
      <c r="C49" s="39" t="s">
        <v>12</v>
      </c>
      <c r="D49" s="40">
        <f>SUM(D42:D48)</f>
        <v>373</v>
      </c>
      <c r="E49" s="94"/>
      <c r="F49" s="94"/>
      <c r="G49" s="94"/>
      <c r="H49" s="94"/>
      <c r="I49" s="94"/>
      <c r="J49" s="94"/>
      <c r="K49" s="94"/>
      <c r="L49" s="94"/>
      <c r="M49" s="94"/>
      <c r="N49" s="94"/>
      <c r="O49" s="194"/>
    </row>
    <row r="50" spans="1:15" ht="15.75" thickBot="1">
      <c r="A50" s="201"/>
      <c r="B50" s="94"/>
      <c r="C50" s="94"/>
      <c r="D50" s="94"/>
      <c r="E50" s="94"/>
      <c r="F50" s="94"/>
      <c r="G50" s="94"/>
      <c r="H50" s="94"/>
      <c r="I50" s="94"/>
      <c r="J50" s="94"/>
      <c r="K50" s="94"/>
      <c r="L50" s="94"/>
      <c r="M50" s="94"/>
      <c r="N50" s="94"/>
      <c r="O50" s="194"/>
    </row>
    <row r="51" spans="1:15" ht="15.75" thickBot="1">
      <c r="A51" s="201"/>
      <c r="B51" s="94"/>
      <c r="C51" s="43" t="s">
        <v>87</v>
      </c>
      <c r="D51" s="94"/>
      <c r="E51" s="94"/>
      <c r="F51" s="41">
        <f>D38</f>
        <v>338</v>
      </c>
      <c r="G51" s="94" t="s">
        <v>88</v>
      </c>
      <c r="H51" s="94"/>
      <c r="I51" s="41">
        <f>D49</f>
        <v>373</v>
      </c>
      <c r="J51" s="94"/>
      <c r="K51" s="94"/>
      <c r="L51" s="94"/>
      <c r="M51" s="94"/>
      <c r="N51" s="94"/>
      <c r="O51" s="194"/>
    </row>
    <row r="52" spans="1:15" ht="15.75" thickBot="1">
      <c r="A52" s="201"/>
      <c r="B52" s="94"/>
      <c r="C52" s="43"/>
      <c r="D52" s="94"/>
      <c r="E52" s="94"/>
      <c r="F52" s="42"/>
      <c r="G52" s="94"/>
      <c r="H52" s="94"/>
      <c r="I52" s="42"/>
      <c r="J52" s="94"/>
      <c r="K52" s="94"/>
      <c r="L52" s="94"/>
      <c r="M52" s="94"/>
      <c r="N52" s="94"/>
      <c r="O52" s="194"/>
    </row>
    <row r="53" spans="1:15" ht="15.75" thickBot="1">
      <c r="A53" s="201"/>
      <c r="B53" s="94"/>
      <c r="C53" s="43" t="s">
        <v>89</v>
      </c>
      <c r="D53" s="94"/>
      <c r="E53" s="44">
        <f>1-(F51/I51)</f>
        <v>9.383378016085786E-2</v>
      </c>
      <c r="F53" s="94" t="s">
        <v>90</v>
      </c>
      <c r="G53" s="94"/>
      <c r="H53" s="94"/>
      <c r="I53" s="94"/>
      <c r="J53" s="94"/>
      <c r="K53" s="94"/>
      <c r="L53" s="94"/>
      <c r="M53" s="94"/>
      <c r="N53" s="94"/>
      <c r="O53" s="194"/>
    </row>
    <row r="54" spans="1:15">
      <c r="A54" s="201"/>
      <c r="B54" s="94"/>
      <c r="C54" s="43"/>
      <c r="D54" s="94"/>
      <c r="E54" s="45"/>
      <c r="F54" s="94"/>
      <c r="G54" s="94"/>
      <c r="H54" s="94"/>
      <c r="I54" s="94"/>
      <c r="J54" s="94"/>
      <c r="K54" s="94"/>
      <c r="L54" s="94"/>
      <c r="M54" s="94"/>
      <c r="N54" s="94"/>
      <c r="O54" s="194"/>
    </row>
    <row r="55" spans="1:15" ht="15.75" thickBot="1">
      <c r="A55" s="201"/>
      <c r="B55" s="94"/>
      <c r="C55" s="94"/>
      <c r="D55" s="94"/>
      <c r="E55" s="94"/>
      <c r="F55" s="94"/>
      <c r="G55" s="94"/>
      <c r="H55" s="94"/>
      <c r="I55" s="94"/>
      <c r="J55" s="94"/>
      <c r="K55" s="94"/>
      <c r="L55" s="94"/>
      <c r="M55" s="94"/>
      <c r="N55" s="94"/>
      <c r="O55" s="194"/>
    </row>
    <row r="56" spans="1:15" ht="15.75" thickBot="1">
      <c r="A56" s="198">
        <v>3</v>
      </c>
      <c r="B56" s="21" t="s">
        <v>80</v>
      </c>
      <c r="C56" s="21"/>
      <c r="D56" s="21"/>
      <c r="E56" s="21"/>
      <c r="F56" s="21"/>
      <c r="G56" s="21"/>
      <c r="H56" s="22"/>
      <c r="I56" s="22"/>
      <c r="J56" s="22"/>
      <c r="K56" s="22"/>
      <c r="L56" s="22"/>
      <c r="M56" s="22"/>
      <c r="N56" s="22"/>
      <c r="O56" s="193"/>
    </row>
    <row r="57" spans="1:15">
      <c r="A57" s="201"/>
      <c r="B57" s="94"/>
      <c r="C57" s="94"/>
      <c r="D57" s="94"/>
      <c r="E57" s="94"/>
      <c r="F57" s="94"/>
      <c r="G57" s="94"/>
      <c r="H57" s="94"/>
      <c r="I57" s="94"/>
      <c r="J57" s="94"/>
      <c r="K57" s="94"/>
      <c r="L57" s="94"/>
      <c r="M57" s="94"/>
      <c r="N57" s="94"/>
      <c r="O57" s="194"/>
    </row>
    <row r="58" spans="1:15">
      <c r="A58" s="201"/>
      <c r="B58" s="94"/>
      <c r="C58" s="94" t="s">
        <v>81</v>
      </c>
      <c r="D58" s="94"/>
      <c r="E58" s="94"/>
      <c r="F58" s="94"/>
      <c r="G58" s="94"/>
      <c r="H58" s="94"/>
      <c r="I58" s="94"/>
      <c r="J58" s="94"/>
      <c r="K58" s="94"/>
      <c r="L58" s="94"/>
      <c r="M58" s="94"/>
      <c r="N58" s="94"/>
      <c r="O58" s="194"/>
    </row>
    <row r="59" spans="1:15">
      <c r="A59" s="201"/>
      <c r="B59" s="94"/>
      <c r="C59" s="94" t="s">
        <v>82</v>
      </c>
      <c r="D59" s="94"/>
      <c r="E59" s="94"/>
      <c r="F59" s="94"/>
      <c r="G59" s="94"/>
      <c r="H59" s="94"/>
      <c r="I59" s="94"/>
      <c r="J59" s="94"/>
      <c r="K59" s="94"/>
      <c r="L59" s="94"/>
      <c r="M59" s="94"/>
      <c r="N59" s="94"/>
      <c r="O59" s="194"/>
    </row>
    <row r="60" spans="1:15">
      <c r="A60" s="201"/>
      <c r="B60" s="94"/>
      <c r="C60" s="94"/>
      <c r="D60" s="94"/>
      <c r="E60" s="94"/>
      <c r="F60" s="94"/>
      <c r="G60" s="94"/>
      <c r="H60" s="94"/>
      <c r="I60" s="94"/>
      <c r="J60" s="94"/>
      <c r="K60" s="94"/>
      <c r="L60" s="94"/>
      <c r="M60" s="94"/>
      <c r="N60" s="94"/>
      <c r="O60" s="194"/>
    </row>
    <row r="61" spans="1:15">
      <c r="A61" s="201"/>
      <c r="B61" s="94"/>
      <c r="C61" s="176" t="s">
        <v>83</v>
      </c>
      <c r="D61" s="94"/>
      <c r="E61" s="94"/>
      <c r="F61" s="94"/>
      <c r="G61" s="94"/>
      <c r="H61" s="94"/>
      <c r="I61" s="94"/>
      <c r="J61" s="94"/>
      <c r="K61" s="94"/>
      <c r="L61" s="94"/>
      <c r="M61" s="94"/>
      <c r="N61" s="94"/>
      <c r="O61" s="194"/>
    </row>
    <row r="62" spans="1:15" ht="15.75" thickBot="1">
      <c r="A62" s="201"/>
      <c r="B62" s="94"/>
      <c r="C62" s="67" t="s">
        <v>16</v>
      </c>
      <c r="D62" s="94"/>
      <c r="E62" s="94"/>
      <c r="F62" s="94"/>
      <c r="G62" s="94"/>
      <c r="H62" s="94"/>
      <c r="I62" s="94"/>
      <c r="J62" s="94"/>
      <c r="K62" s="94"/>
      <c r="L62" s="94"/>
      <c r="M62" s="94"/>
      <c r="N62" s="94"/>
      <c r="O62" s="194"/>
    </row>
    <row r="63" spans="1:15" ht="24.75" thickBot="1">
      <c r="A63" s="201"/>
      <c r="B63" s="94"/>
      <c r="C63" s="46"/>
      <c r="D63" s="47" t="s">
        <v>17</v>
      </c>
      <c r="E63" s="47" t="s">
        <v>18</v>
      </c>
      <c r="F63" s="48" t="s">
        <v>19</v>
      </c>
      <c r="G63" s="49" t="s">
        <v>20</v>
      </c>
      <c r="H63" s="49" t="s">
        <v>21</v>
      </c>
      <c r="I63" s="94"/>
      <c r="J63" s="94"/>
      <c r="K63" s="94"/>
      <c r="L63" s="94"/>
      <c r="M63" s="94"/>
      <c r="N63" s="94"/>
      <c r="O63" s="194"/>
    </row>
    <row r="64" spans="1:15">
      <c r="A64" s="201"/>
      <c r="B64" s="94"/>
      <c r="C64" s="50" t="s">
        <v>103</v>
      </c>
      <c r="D64" s="51">
        <v>304471</v>
      </c>
      <c r="E64" s="51">
        <v>217430</v>
      </c>
      <c r="F64" s="52">
        <v>216530</v>
      </c>
      <c r="G64" s="53">
        <f>SUM(D64:F64)</f>
        <v>738431</v>
      </c>
      <c r="H64" s="54">
        <f>G64/G66</f>
        <v>0.49305288010517662</v>
      </c>
      <c r="I64" s="94"/>
      <c r="J64" s="94"/>
      <c r="K64" s="94"/>
      <c r="L64" s="94"/>
      <c r="M64" s="94"/>
      <c r="N64" s="94"/>
      <c r="O64" s="194"/>
    </row>
    <row r="65" spans="1:17">
      <c r="A65" s="201"/>
      <c r="B65" s="94"/>
      <c r="C65" s="62" t="s">
        <v>102</v>
      </c>
      <c r="D65" s="55">
        <f>D66-D64</f>
        <v>317649</v>
      </c>
      <c r="E65" s="55">
        <f t="shared" ref="E65:F65" si="0">E66-E64</f>
        <v>220334</v>
      </c>
      <c r="F65" s="66">
        <f t="shared" si="0"/>
        <v>221257</v>
      </c>
      <c r="G65" s="56">
        <f t="shared" ref="G65:G66" si="1">SUM(D65:F65)</f>
        <v>759240</v>
      </c>
      <c r="H65" s="57">
        <f>G65/G66</f>
        <v>0.50694711989482333</v>
      </c>
      <c r="I65" s="94"/>
      <c r="J65" s="94"/>
      <c r="K65" s="94"/>
      <c r="L65" s="94"/>
      <c r="M65" s="94"/>
      <c r="N65" s="94"/>
      <c r="O65" s="194"/>
    </row>
    <row r="66" spans="1:17" ht="15.75" thickBot="1">
      <c r="A66" s="201"/>
      <c r="B66" s="94"/>
      <c r="C66" s="39" t="s">
        <v>12</v>
      </c>
      <c r="D66" s="58">
        <v>622120</v>
      </c>
      <c r="E66" s="58">
        <v>437764</v>
      </c>
      <c r="F66" s="59">
        <v>437787</v>
      </c>
      <c r="G66" s="60">
        <f t="shared" si="1"/>
        <v>1497671</v>
      </c>
      <c r="H66" s="61">
        <f>G66/G66</f>
        <v>1</v>
      </c>
      <c r="I66" s="94"/>
      <c r="J66" s="94"/>
      <c r="K66" s="94"/>
      <c r="L66" s="94"/>
      <c r="M66" s="94"/>
      <c r="N66" s="94"/>
      <c r="O66" s="194"/>
    </row>
    <row r="67" spans="1:17">
      <c r="A67" s="201"/>
      <c r="B67" s="94"/>
      <c r="C67" s="62" t="s">
        <v>71</v>
      </c>
      <c r="D67" s="94"/>
      <c r="E67" s="94"/>
      <c r="F67" s="94"/>
      <c r="G67" s="94"/>
      <c r="H67" s="94"/>
      <c r="I67" s="94"/>
      <c r="J67" s="94"/>
      <c r="K67" s="94"/>
      <c r="L67" s="94"/>
      <c r="M67" s="94"/>
      <c r="N67" s="94"/>
      <c r="O67" s="194"/>
    </row>
    <row r="68" spans="1:17" ht="15.75" thickBot="1">
      <c r="A68" s="201"/>
      <c r="B68" s="94"/>
      <c r="C68" s="62"/>
      <c r="D68" s="94"/>
      <c r="E68" s="94"/>
      <c r="F68" s="94"/>
      <c r="G68" s="94"/>
      <c r="H68" s="94"/>
      <c r="I68" s="94"/>
      <c r="J68" s="94"/>
      <c r="K68" s="94"/>
      <c r="L68" s="94"/>
      <c r="M68" s="94"/>
      <c r="N68" s="94"/>
      <c r="O68" s="194"/>
    </row>
    <row r="69" spans="1:17" ht="15.75" thickBot="1">
      <c r="A69" s="201"/>
      <c r="B69" s="94"/>
      <c r="C69" s="94" t="s">
        <v>91</v>
      </c>
      <c r="D69" s="94"/>
      <c r="E69" s="94"/>
      <c r="F69" s="94"/>
      <c r="G69" s="94"/>
      <c r="H69" s="94"/>
      <c r="I69" s="63" t="s">
        <v>86</v>
      </c>
      <c r="J69" s="94"/>
      <c r="K69" s="94"/>
      <c r="L69" s="94"/>
      <c r="M69" s="94"/>
      <c r="N69" s="94"/>
      <c r="O69" s="194"/>
    </row>
    <row r="70" spans="1:17" ht="15.75" thickBot="1">
      <c r="A70" s="201"/>
      <c r="B70" s="94"/>
      <c r="C70" s="94"/>
      <c r="D70" s="94"/>
      <c r="E70" s="94"/>
      <c r="F70" s="94"/>
      <c r="G70" s="94"/>
      <c r="H70" s="94"/>
      <c r="I70" s="94"/>
      <c r="J70" s="94"/>
      <c r="K70" s="94"/>
      <c r="L70" s="94"/>
      <c r="M70" s="94"/>
      <c r="N70" s="94"/>
      <c r="O70" s="194"/>
    </row>
    <row r="71" spans="1:17" ht="15.75" thickBot="1">
      <c r="A71" s="198">
        <v>4</v>
      </c>
      <c r="B71" s="21" t="s">
        <v>3</v>
      </c>
      <c r="C71" s="21"/>
      <c r="D71" s="21"/>
      <c r="E71" s="21"/>
      <c r="F71" s="21"/>
      <c r="G71" s="21"/>
      <c r="H71" s="22"/>
      <c r="I71" s="22"/>
      <c r="J71" s="22"/>
      <c r="K71" s="22"/>
      <c r="L71" s="22"/>
      <c r="M71" s="22"/>
      <c r="N71" s="22"/>
      <c r="O71" s="193"/>
      <c r="Q71" t="s">
        <v>2</v>
      </c>
    </row>
    <row r="72" spans="1:17">
      <c r="A72" s="201"/>
      <c r="B72" s="94"/>
      <c r="C72" s="94"/>
      <c r="D72" s="94"/>
      <c r="E72" s="94"/>
      <c r="F72" s="94"/>
      <c r="G72" s="94"/>
      <c r="H72" s="94"/>
      <c r="I72" s="94"/>
      <c r="J72" s="94"/>
      <c r="K72" s="94"/>
      <c r="L72" s="94"/>
      <c r="M72" s="94"/>
      <c r="N72" s="94"/>
      <c r="O72" s="194"/>
    </row>
    <row r="73" spans="1:17" ht="15.75" thickBot="1">
      <c r="A73" s="201"/>
      <c r="B73" s="94"/>
      <c r="C73" s="94" t="s">
        <v>92</v>
      </c>
      <c r="D73" s="94"/>
      <c r="E73" s="94"/>
      <c r="F73" s="94"/>
      <c r="G73" s="94"/>
      <c r="H73" s="94"/>
      <c r="I73" s="94"/>
      <c r="J73" s="94"/>
      <c r="K73" s="94"/>
      <c r="L73" s="94"/>
      <c r="M73" s="94"/>
      <c r="N73" s="94"/>
      <c r="O73" s="194"/>
    </row>
    <row r="74" spans="1:17" ht="15.75" thickBot="1">
      <c r="A74" s="201"/>
      <c r="B74" s="94"/>
      <c r="C74" s="94" t="s">
        <v>93</v>
      </c>
      <c r="D74" s="94"/>
      <c r="E74" s="94"/>
      <c r="F74" s="94"/>
      <c r="G74" s="64" t="str">
        <f>I69</f>
        <v>49% vs. 51%</v>
      </c>
      <c r="H74" s="94"/>
      <c r="I74" s="94"/>
      <c r="J74" s="94"/>
      <c r="K74" s="94"/>
      <c r="L74" s="94"/>
      <c r="M74" s="94"/>
      <c r="N74" s="94"/>
      <c r="O74" s="194"/>
    </row>
    <row r="75" spans="1:17">
      <c r="A75" s="201"/>
      <c r="B75" s="94"/>
      <c r="C75" s="94"/>
      <c r="D75" s="94"/>
      <c r="E75" s="94"/>
      <c r="F75" s="94"/>
      <c r="G75" s="94"/>
      <c r="H75" s="65"/>
      <c r="I75" s="94"/>
      <c r="J75" s="94"/>
      <c r="K75" s="94"/>
      <c r="L75" s="94"/>
      <c r="M75" s="94"/>
      <c r="N75" s="94"/>
      <c r="O75" s="194"/>
    </row>
    <row r="76" spans="1:17" ht="15.75" thickBot="1">
      <c r="A76" s="201"/>
      <c r="B76" s="94"/>
      <c r="C76" s="67" t="s">
        <v>22</v>
      </c>
      <c r="D76" s="94"/>
      <c r="E76" s="94"/>
      <c r="F76" s="94"/>
      <c r="G76" s="94"/>
      <c r="H76" s="94"/>
      <c r="I76" s="94"/>
      <c r="J76" s="94"/>
      <c r="K76" s="94"/>
      <c r="L76" s="94"/>
      <c r="M76" s="94"/>
      <c r="N76" s="94"/>
      <c r="O76" s="194"/>
    </row>
    <row r="77" spans="1:17" ht="15.75" thickBot="1">
      <c r="A77" s="201"/>
      <c r="B77" s="94"/>
      <c r="C77" s="23"/>
      <c r="D77" s="242" t="s">
        <v>30</v>
      </c>
      <c r="E77" s="243"/>
      <c r="F77" s="244"/>
      <c r="G77" s="242" t="s">
        <v>31</v>
      </c>
      <c r="H77" s="243"/>
      <c r="I77" s="243"/>
      <c r="J77" s="243"/>
      <c r="K77" s="94"/>
      <c r="L77" s="94"/>
      <c r="M77" s="94"/>
      <c r="N77" s="94"/>
      <c r="O77" s="194"/>
    </row>
    <row r="78" spans="1:17" ht="15.75" thickBot="1">
      <c r="A78" s="201"/>
      <c r="B78" s="94"/>
      <c r="C78" s="24" t="s">
        <v>33</v>
      </c>
      <c r="D78" s="25" t="s">
        <v>23</v>
      </c>
      <c r="E78" s="26" t="s">
        <v>24</v>
      </c>
      <c r="F78" s="27" t="s">
        <v>25</v>
      </c>
      <c r="G78" s="25" t="s">
        <v>26</v>
      </c>
      <c r="H78" s="26" t="s">
        <v>27</v>
      </c>
      <c r="I78" s="26" t="s">
        <v>28</v>
      </c>
      <c r="J78" s="28" t="s">
        <v>29</v>
      </c>
      <c r="K78" s="94"/>
      <c r="L78" s="94"/>
      <c r="M78" s="94"/>
      <c r="N78" s="94"/>
      <c r="O78" s="194"/>
    </row>
    <row r="79" spans="1:17" ht="15.75" thickBot="1">
      <c r="A79" s="201"/>
      <c r="B79" s="94"/>
      <c r="C79" s="29" t="s">
        <v>32</v>
      </c>
      <c r="D79" s="30">
        <v>130474</v>
      </c>
      <c r="E79" s="31">
        <v>130975</v>
      </c>
      <c r="F79" s="32">
        <v>134964</v>
      </c>
      <c r="G79" s="30">
        <v>151351</v>
      </c>
      <c r="H79" s="31">
        <v>311178</v>
      </c>
      <c r="I79" s="31">
        <v>168617</v>
      </c>
      <c r="J79" s="32">
        <v>177791</v>
      </c>
      <c r="K79" s="94"/>
      <c r="L79" s="94"/>
      <c r="M79" s="94"/>
      <c r="N79" s="94"/>
      <c r="O79" s="194"/>
    </row>
    <row r="80" spans="1:17">
      <c r="A80" s="201"/>
      <c r="B80" s="94"/>
      <c r="C80" s="62"/>
      <c r="D80" s="66"/>
      <c r="E80" s="66"/>
      <c r="F80" s="66"/>
      <c r="G80" s="66"/>
      <c r="H80" s="66"/>
      <c r="I80" s="66"/>
      <c r="J80" s="66"/>
      <c r="K80" s="94"/>
      <c r="L80" s="94"/>
      <c r="M80" s="94"/>
      <c r="N80" s="94"/>
      <c r="O80" s="194"/>
    </row>
    <row r="81" spans="1:17" ht="15.75" thickBot="1">
      <c r="A81" s="201"/>
      <c r="B81" s="94"/>
      <c r="C81" s="67" t="s">
        <v>34</v>
      </c>
      <c r="D81" s="66"/>
      <c r="E81" s="66"/>
      <c r="F81" s="66"/>
      <c r="G81" s="66"/>
      <c r="H81" s="66"/>
      <c r="I81" s="66"/>
      <c r="J81" s="66"/>
      <c r="K81" s="94"/>
      <c r="L81" s="94"/>
      <c r="M81" s="94"/>
      <c r="N81" s="94"/>
      <c r="O81" s="194"/>
    </row>
    <row r="82" spans="1:17" ht="15.75" thickBot="1">
      <c r="A82" s="201"/>
      <c r="B82" s="94"/>
      <c r="C82" s="232" t="s">
        <v>33</v>
      </c>
      <c r="D82" s="232"/>
      <c r="E82" s="232"/>
      <c r="F82" s="233"/>
      <c r="G82" s="25" t="s">
        <v>26</v>
      </c>
      <c r="H82" s="26" t="s">
        <v>27</v>
      </c>
      <c r="I82" s="26" t="s">
        <v>28</v>
      </c>
      <c r="J82" s="28" t="s">
        <v>29</v>
      </c>
      <c r="K82" s="94"/>
      <c r="L82" s="94"/>
      <c r="M82" s="94"/>
      <c r="N82" s="94"/>
      <c r="O82" s="194"/>
    </row>
    <row r="83" spans="1:17">
      <c r="A83" s="201"/>
      <c r="B83" s="94"/>
      <c r="C83" s="234" t="s">
        <v>35</v>
      </c>
      <c r="D83" s="234"/>
      <c r="E83" s="234"/>
      <c r="F83" s="235"/>
      <c r="G83" s="68">
        <f>G79*$H$64</f>
        <v>74624.046456798591</v>
      </c>
      <c r="H83" s="69">
        <f t="shared" ref="H83:J83" si="2">H79*$H$64</f>
        <v>153427.20912536865</v>
      </c>
      <c r="I83" s="69">
        <f t="shared" si="2"/>
        <v>83137.097484694561</v>
      </c>
      <c r="J83" s="70">
        <f t="shared" si="2"/>
        <v>87660.364606779462</v>
      </c>
      <c r="K83" s="94"/>
      <c r="L83" s="94"/>
      <c r="M83" s="94"/>
      <c r="N83" s="94"/>
      <c r="O83" s="194"/>
    </row>
    <row r="84" spans="1:17">
      <c r="A84" s="201"/>
      <c r="B84" s="94"/>
      <c r="C84" s="247" t="s">
        <v>36</v>
      </c>
      <c r="D84" s="247"/>
      <c r="E84" s="247"/>
      <c r="F84" s="248"/>
      <c r="G84" s="71">
        <f>G79*$H$65</f>
        <v>76726.953543201409</v>
      </c>
      <c r="H84" s="72">
        <f t="shared" ref="H84:J84" si="3">H79*$H$65</f>
        <v>157750.79087463135</v>
      </c>
      <c r="I84" s="72">
        <f t="shared" si="3"/>
        <v>85479.902515305424</v>
      </c>
      <c r="J84" s="82">
        <f t="shared" si="3"/>
        <v>90130.635393220538</v>
      </c>
      <c r="K84" s="94"/>
      <c r="L84" s="94"/>
      <c r="M84" s="94"/>
      <c r="N84" s="94"/>
      <c r="O84" s="194"/>
    </row>
    <row r="85" spans="1:17" ht="15.75" thickBot="1">
      <c r="A85" s="201"/>
      <c r="B85" s="94"/>
      <c r="C85" s="249" t="s">
        <v>12</v>
      </c>
      <c r="D85" s="249"/>
      <c r="E85" s="249"/>
      <c r="F85" s="250"/>
      <c r="G85" s="73">
        <f>SUM(G83:G84)</f>
        <v>151351</v>
      </c>
      <c r="H85" s="74">
        <f t="shared" ref="H85:J85" si="4">SUM(H83:H84)</f>
        <v>311178</v>
      </c>
      <c r="I85" s="74">
        <f t="shared" si="4"/>
        <v>168617</v>
      </c>
      <c r="J85" s="75">
        <f t="shared" si="4"/>
        <v>177791</v>
      </c>
      <c r="K85" s="94"/>
      <c r="L85" s="94"/>
      <c r="M85" s="94"/>
      <c r="N85" s="94"/>
      <c r="O85" s="194"/>
    </row>
    <row r="86" spans="1:17">
      <c r="A86" s="201"/>
      <c r="B86" s="94"/>
      <c r="C86" s="76"/>
      <c r="D86" s="76"/>
      <c r="E86" s="76"/>
      <c r="F86" s="76"/>
      <c r="G86" s="77"/>
      <c r="H86" s="77"/>
      <c r="I86" s="77"/>
      <c r="J86" s="77"/>
      <c r="K86" s="94"/>
      <c r="L86" s="94"/>
      <c r="M86" s="94"/>
      <c r="N86" s="94"/>
      <c r="O86" s="194"/>
    </row>
    <row r="87" spans="1:17" ht="15.75" thickBot="1">
      <c r="A87" s="201"/>
      <c r="B87" s="94"/>
      <c r="C87" s="94"/>
      <c r="D87" s="94"/>
      <c r="E87" s="94"/>
      <c r="F87" s="94"/>
      <c r="G87" s="94"/>
      <c r="H87" s="94"/>
      <c r="I87" s="94"/>
      <c r="J87" s="94"/>
      <c r="K87" s="94"/>
      <c r="L87" s="94"/>
      <c r="M87" s="94"/>
      <c r="N87" s="94"/>
      <c r="O87" s="194"/>
    </row>
    <row r="88" spans="1:17" ht="15.75" thickBot="1">
      <c r="A88" s="198">
        <v>5</v>
      </c>
      <c r="B88" s="21" t="s">
        <v>4</v>
      </c>
      <c r="C88" s="21"/>
      <c r="D88" s="21"/>
      <c r="E88" s="21"/>
      <c r="F88" s="21"/>
      <c r="G88" s="21"/>
      <c r="H88" s="22"/>
      <c r="I88" s="22"/>
      <c r="J88" s="22"/>
      <c r="K88" s="22"/>
      <c r="L88" s="22"/>
      <c r="M88" s="22"/>
      <c r="N88" s="22"/>
      <c r="O88" s="193"/>
      <c r="Q88" t="s">
        <v>5</v>
      </c>
    </row>
    <row r="89" spans="1:17">
      <c r="A89" s="200"/>
      <c r="B89" s="175"/>
      <c r="C89" s="175"/>
      <c r="D89" s="175"/>
      <c r="E89" s="175"/>
      <c r="F89" s="94"/>
      <c r="G89" s="94"/>
      <c r="H89" s="94"/>
      <c r="I89" s="94"/>
      <c r="J89" s="94"/>
      <c r="K89" s="94"/>
      <c r="L89" s="94"/>
      <c r="M89" s="94"/>
      <c r="N89" s="94"/>
      <c r="O89" s="194"/>
    </row>
    <row r="90" spans="1:17">
      <c r="A90" s="201"/>
      <c r="B90" s="94"/>
      <c r="C90" s="94" t="s">
        <v>94</v>
      </c>
      <c r="D90" s="94"/>
      <c r="E90" s="94"/>
      <c r="F90" s="94"/>
      <c r="G90" s="94"/>
      <c r="H90" s="94"/>
      <c r="I90" s="94"/>
      <c r="J90" s="94"/>
      <c r="K90" s="94"/>
      <c r="L90" s="94"/>
      <c r="M90" s="94"/>
      <c r="N90" s="94"/>
      <c r="O90" s="194"/>
    </row>
    <row r="91" spans="1:17">
      <c r="A91" s="201"/>
      <c r="B91" s="94"/>
      <c r="C91" s="94" t="s">
        <v>37</v>
      </c>
      <c r="D91" s="94"/>
      <c r="E91" s="94"/>
      <c r="F91" s="94"/>
      <c r="G91" s="94"/>
      <c r="H91" s="94"/>
      <c r="I91" s="94"/>
      <c r="J91" s="94"/>
      <c r="K91" s="94"/>
      <c r="L91" s="94"/>
      <c r="M91" s="94"/>
      <c r="N91" s="94"/>
      <c r="O91" s="194"/>
    </row>
    <row r="92" spans="1:17">
      <c r="A92" s="201"/>
      <c r="B92" s="94"/>
      <c r="C92" s="94" t="s">
        <v>38</v>
      </c>
      <c r="D92" s="94"/>
      <c r="E92" s="94"/>
      <c r="F92" s="94"/>
      <c r="G92" s="94"/>
      <c r="H92" s="94"/>
      <c r="I92" s="94"/>
      <c r="J92" s="94"/>
      <c r="K92" s="94"/>
      <c r="L92" s="94"/>
      <c r="M92" s="94"/>
      <c r="N92" s="94"/>
      <c r="O92" s="194"/>
    </row>
    <row r="93" spans="1:17">
      <c r="A93" s="201"/>
      <c r="B93" s="94"/>
      <c r="C93" s="94" t="s">
        <v>52</v>
      </c>
      <c r="D93" s="94"/>
      <c r="E93" s="94"/>
      <c r="F93" s="94"/>
      <c r="G93" s="94"/>
      <c r="H93" s="94"/>
      <c r="I93" s="94"/>
      <c r="J93" s="94"/>
      <c r="K93" s="94"/>
      <c r="L93" s="94"/>
      <c r="M93" s="94"/>
      <c r="N93" s="94"/>
      <c r="O93" s="194"/>
    </row>
    <row r="94" spans="1:17">
      <c r="A94" s="201"/>
      <c r="B94" s="94"/>
      <c r="C94" s="94" t="s">
        <v>39</v>
      </c>
      <c r="D94" s="94"/>
      <c r="E94" s="94"/>
      <c r="F94" s="94"/>
      <c r="G94" s="94"/>
      <c r="H94" s="94"/>
      <c r="I94" s="94"/>
      <c r="J94" s="94"/>
      <c r="K94" s="94"/>
      <c r="L94" s="94"/>
      <c r="M94" s="94"/>
      <c r="N94" s="94"/>
      <c r="O94" s="194"/>
    </row>
    <row r="95" spans="1:17">
      <c r="A95" s="201"/>
      <c r="B95" s="94"/>
      <c r="C95" s="94" t="s">
        <v>40</v>
      </c>
      <c r="D95" s="94"/>
      <c r="E95" s="94"/>
      <c r="F95" s="94"/>
      <c r="G95" s="94"/>
      <c r="H95" s="94"/>
      <c r="I95" s="94"/>
      <c r="J95" s="94"/>
      <c r="K95" s="94"/>
      <c r="L95" s="94"/>
      <c r="M95" s="94"/>
      <c r="N95" s="94"/>
      <c r="O95" s="194"/>
    </row>
    <row r="96" spans="1:17">
      <c r="A96" s="201"/>
      <c r="B96" s="94"/>
      <c r="C96" s="94"/>
      <c r="D96" s="94"/>
      <c r="E96" s="94"/>
      <c r="F96" s="94"/>
      <c r="G96" s="94"/>
      <c r="H96" s="94"/>
      <c r="I96" s="94"/>
      <c r="J96" s="94"/>
      <c r="K96" s="94"/>
      <c r="L96" s="94"/>
      <c r="M96" s="94"/>
      <c r="N96" s="94"/>
      <c r="O96" s="194"/>
    </row>
    <row r="97" spans="1:15" ht="15.75" thickBot="1">
      <c r="A97" s="201"/>
      <c r="B97" s="94"/>
      <c r="C97" s="67" t="s">
        <v>41</v>
      </c>
      <c r="D97" s="66"/>
      <c r="E97" s="66"/>
      <c r="F97" s="66"/>
      <c r="G97" s="66"/>
      <c r="H97" s="66"/>
      <c r="I97" s="66"/>
      <c r="J97" s="66"/>
      <c r="K97" s="94"/>
      <c r="L97" s="94"/>
      <c r="M97" s="94"/>
      <c r="N97" s="94"/>
      <c r="O97" s="194"/>
    </row>
    <row r="98" spans="1:15" ht="15.75" thickBot="1">
      <c r="A98" s="201"/>
      <c r="B98" s="94"/>
      <c r="C98" s="232" t="s">
        <v>33</v>
      </c>
      <c r="D98" s="232"/>
      <c r="E98" s="232"/>
      <c r="F98" s="233"/>
      <c r="G98" s="25" t="s">
        <v>26</v>
      </c>
      <c r="H98" s="26" t="s">
        <v>27</v>
      </c>
      <c r="I98" s="26" t="s">
        <v>28</v>
      </c>
      <c r="J98" s="28" t="s">
        <v>29</v>
      </c>
      <c r="K98" s="94"/>
      <c r="L98" s="94"/>
      <c r="M98" s="94"/>
      <c r="N98" s="94"/>
      <c r="O98" s="194"/>
    </row>
    <row r="99" spans="1:15" ht="15.75" thickBot="1">
      <c r="A99" s="201"/>
      <c r="B99" s="94"/>
      <c r="C99" s="253" t="s">
        <v>42</v>
      </c>
      <c r="D99" s="253"/>
      <c r="E99" s="253"/>
      <c r="F99" s="254"/>
      <c r="G99" s="78">
        <v>4.6199999999999998E-2</v>
      </c>
      <c r="H99" s="79"/>
      <c r="I99" s="79">
        <v>5.0999999999999997E-2</v>
      </c>
      <c r="J99" s="80">
        <v>0.05</v>
      </c>
      <c r="K99" s="94"/>
      <c r="L99" s="94"/>
      <c r="M99" s="94"/>
      <c r="N99" s="94"/>
      <c r="O99" s="194"/>
    </row>
    <row r="100" spans="1:15">
      <c r="A100" s="201"/>
      <c r="B100" s="94"/>
      <c r="C100" s="81"/>
      <c r="D100" s="81"/>
      <c r="E100" s="81"/>
      <c r="F100" s="81"/>
      <c r="G100" s="82"/>
      <c r="H100" s="82"/>
      <c r="I100" s="82"/>
      <c r="J100" s="82"/>
      <c r="K100" s="94"/>
      <c r="L100" s="94"/>
      <c r="M100" s="94"/>
      <c r="N100" s="94"/>
      <c r="O100" s="194"/>
    </row>
    <row r="101" spans="1:15">
      <c r="A101" s="200">
        <v>5.0999999999999996</v>
      </c>
      <c r="B101" s="94"/>
      <c r="C101" s="179" t="s">
        <v>53</v>
      </c>
      <c r="D101" s="81"/>
      <c r="E101" s="81"/>
      <c r="F101" s="81"/>
      <c r="G101" s="82"/>
      <c r="H101" s="82"/>
      <c r="I101" s="82"/>
      <c r="J101" s="82"/>
      <c r="K101" s="94"/>
      <c r="L101" s="94"/>
      <c r="M101" s="94"/>
      <c r="N101" s="94"/>
      <c r="O101" s="194"/>
    </row>
    <row r="102" spans="1:15">
      <c r="A102" s="201"/>
      <c r="B102" s="94"/>
      <c r="C102" s="81"/>
      <c r="D102" s="81"/>
      <c r="E102" s="81"/>
      <c r="F102" s="81"/>
      <c r="G102" s="82"/>
      <c r="H102" s="82"/>
      <c r="I102" s="82"/>
      <c r="J102" s="82"/>
      <c r="K102" s="94"/>
      <c r="L102" s="94"/>
      <c r="M102" s="94"/>
      <c r="N102" s="94"/>
      <c r="O102" s="194"/>
    </row>
    <row r="103" spans="1:15" ht="15.75" thickBot="1">
      <c r="A103" s="201"/>
      <c r="B103" s="94"/>
      <c r="C103" s="67" t="s">
        <v>48</v>
      </c>
      <c r="D103" s="94"/>
      <c r="E103" s="94"/>
      <c r="F103" s="94"/>
      <c r="G103" s="94"/>
      <c r="H103" s="94"/>
      <c r="I103" s="94"/>
      <c r="J103" s="94"/>
      <c r="K103" s="94"/>
      <c r="L103" s="94"/>
      <c r="M103" s="94"/>
      <c r="N103" s="94"/>
      <c r="O103" s="194"/>
    </row>
    <row r="104" spans="1:15" ht="15.75" thickBot="1">
      <c r="A104" s="201"/>
      <c r="B104" s="94"/>
      <c r="C104" s="232" t="s">
        <v>33</v>
      </c>
      <c r="D104" s="232"/>
      <c r="E104" s="232"/>
      <c r="F104" s="233"/>
      <c r="G104" s="25" t="s">
        <v>26</v>
      </c>
      <c r="H104" s="26" t="s">
        <v>27</v>
      </c>
      <c r="I104" s="26" t="s">
        <v>28</v>
      </c>
      <c r="J104" s="28" t="s">
        <v>29</v>
      </c>
      <c r="K104" s="94"/>
      <c r="L104" s="94"/>
      <c r="M104" s="94"/>
      <c r="N104" s="94"/>
      <c r="O104" s="194"/>
    </row>
    <row r="105" spans="1:15">
      <c r="A105" s="201"/>
      <c r="B105" s="94"/>
      <c r="C105" s="234" t="s">
        <v>50</v>
      </c>
      <c r="D105" s="234"/>
      <c r="E105" s="234"/>
      <c r="F105" s="235"/>
      <c r="G105" s="83">
        <f>H105/(1+(G99))</f>
        <v>323.07398203020455</v>
      </c>
      <c r="H105" s="84">
        <f>D38</f>
        <v>338</v>
      </c>
      <c r="I105" s="84">
        <f>H105*(1+(I99))</f>
        <v>355.238</v>
      </c>
      <c r="J105" s="85">
        <f>I105*(1+(J99))</f>
        <v>372.99990000000003</v>
      </c>
      <c r="K105" s="94"/>
      <c r="L105" s="94"/>
      <c r="M105" s="94"/>
      <c r="N105" s="94"/>
      <c r="O105" s="194"/>
    </row>
    <row r="106" spans="1:15" ht="15.75" thickBot="1">
      <c r="A106" s="201"/>
      <c r="B106" s="94"/>
      <c r="C106" s="251" t="s">
        <v>51</v>
      </c>
      <c r="D106" s="251"/>
      <c r="E106" s="251"/>
      <c r="F106" s="252"/>
      <c r="G106" s="86">
        <f>H106/(1+(G99))</f>
        <v>356.52838845345059</v>
      </c>
      <c r="H106" s="87">
        <f>D49</f>
        <v>373</v>
      </c>
      <c r="I106" s="87">
        <f>H106*(1+(I99))</f>
        <v>392.02299999999997</v>
      </c>
      <c r="J106" s="180">
        <f>I106*(1+(J99))</f>
        <v>411.62414999999999</v>
      </c>
      <c r="K106" s="94"/>
      <c r="L106" s="94"/>
      <c r="M106" s="94"/>
      <c r="N106" s="94"/>
      <c r="O106" s="194"/>
    </row>
    <row r="107" spans="1:15">
      <c r="A107" s="201"/>
      <c r="B107" s="94"/>
      <c r="C107" s="246"/>
      <c r="D107" s="246"/>
      <c r="E107" s="246"/>
      <c r="F107" s="246"/>
      <c r="G107" s="88"/>
      <c r="H107" s="88"/>
      <c r="I107" s="88"/>
      <c r="J107" s="88"/>
      <c r="K107" s="94"/>
      <c r="L107" s="94"/>
      <c r="M107" s="94"/>
      <c r="N107" s="94"/>
      <c r="O107" s="194"/>
    </row>
    <row r="108" spans="1:15">
      <c r="A108" s="201"/>
      <c r="B108" s="94"/>
      <c r="C108" s="81" t="s">
        <v>45</v>
      </c>
      <c r="D108" s="76"/>
      <c r="E108" s="76"/>
      <c r="F108" s="76"/>
      <c r="G108" s="89"/>
      <c r="H108" s="89"/>
      <c r="I108" s="89"/>
      <c r="J108" s="89"/>
      <c r="K108" s="94"/>
      <c r="L108" s="94"/>
      <c r="M108" s="94"/>
      <c r="N108" s="94"/>
      <c r="O108" s="194"/>
    </row>
    <row r="109" spans="1:15">
      <c r="A109" s="201"/>
      <c r="B109" s="94"/>
      <c r="C109" s="81" t="s">
        <v>44</v>
      </c>
      <c r="D109" s="76"/>
      <c r="E109" s="76"/>
      <c r="F109" s="76"/>
      <c r="G109" s="89"/>
      <c r="H109" s="89"/>
      <c r="I109" s="89"/>
      <c r="J109" s="89"/>
      <c r="K109" s="94"/>
      <c r="L109" s="94"/>
      <c r="M109" s="181"/>
      <c r="N109" s="94"/>
      <c r="O109" s="194"/>
    </row>
    <row r="110" spans="1:15">
      <c r="A110" s="201"/>
      <c r="B110" s="94"/>
      <c r="C110" s="76"/>
      <c r="D110" s="76"/>
      <c r="E110" s="76"/>
      <c r="F110" s="76"/>
      <c r="G110" s="89"/>
      <c r="H110" s="89"/>
      <c r="I110" s="89"/>
      <c r="J110" s="89"/>
      <c r="K110" s="94"/>
      <c r="L110" s="94"/>
      <c r="M110" s="94"/>
      <c r="N110" s="94"/>
      <c r="O110" s="194"/>
    </row>
    <row r="111" spans="1:15" ht="15.75" thickBot="1">
      <c r="A111" s="201"/>
      <c r="B111" s="94"/>
      <c r="C111" s="67" t="s">
        <v>49</v>
      </c>
      <c r="D111" s="94"/>
      <c r="E111" s="94"/>
      <c r="F111" s="94"/>
      <c r="G111" s="94"/>
      <c r="H111" s="94"/>
      <c r="I111" s="94"/>
      <c r="J111" s="94"/>
      <c r="K111" s="94"/>
      <c r="L111" s="94"/>
      <c r="M111" s="94"/>
      <c r="N111" s="94"/>
      <c r="O111" s="194"/>
    </row>
    <row r="112" spans="1:15" ht="15.75" thickBot="1">
      <c r="A112" s="201"/>
      <c r="B112" s="94"/>
      <c r="C112" s="232" t="s">
        <v>33</v>
      </c>
      <c r="D112" s="232"/>
      <c r="E112" s="232"/>
      <c r="F112" s="233"/>
      <c r="G112" s="25" t="s">
        <v>26</v>
      </c>
      <c r="H112" s="26" t="s">
        <v>27</v>
      </c>
      <c r="I112" s="26" t="s">
        <v>28</v>
      </c>
      <c r="J112" s="28" t="s">
        <v>29</v>
      </c>
      <c r="K112" s="94"/>
      <c r="L112" s="94"/>
      <c r="M112" s="94"/>
      <c r="N112" s="94"/>
      <c r="O112" s="194"/>
    </row>
    <row r="113" spans="1:15">
      <c r="A113" s="201"/>
      <c r="B113" s="94"/>
      <c r="C113" s="234" t="s">
        <v>35</v>
      </c>
      <c r="D113" s="234"/>
      <c r="E113" s="234"/>
      <c r="F113" s="235"/>
      <c r="G113" s="83">
        <f t="shared" ref="G113:J114" si="5">G83*G105</f>
        <v>24109087.844004896</v>
      </c>
      <c r="H113" s="84">
        <f t="shared" si="5"/>
        <v>51858396.684374608</v>
      </c>
      <c r="I113" s="84">
        <f t="shared" si="5"/>
        <v>29533456.236267928</v>
      </c>
      <c r="J113" s="85">
        <f t="shared" si="5"/>
        <v>32697307.23229228</v>
      </c>
      <c r="K113" s="94"/>
      <c r="L113" s="94"/>
      <c r="M113" s="94"/>
      <c r="N113" s="94"/>
      <c r="O113" s="194"/>
    </row>
    <row r="114" spans="1:15">
      <c r="A114" s="201"/>
      <c r="B114" s="94"/>
      <c r="C114" s="247" t="s">
        <v>36</v>
      </c>
      <c r="D114" s="247"/>
      <c r="E114" s="247"/>
      <c r="F114" s="248"/>
      <c r="G114" s="86">
        <f t="shared" si="5"/>
        <v>27355337.097700369</v>
      </c>
      <c r="H114" s="87">
        <f t="shared" si="5"/>
        <v>58841044.996237494</v>
      </c>
      <c r="I114" s="87">
        <f t="shared" si="5"/>
        <v>33510087.823757574</v>
      </c>
      <c r="J114" s="180">
        <f t="shared" si="5"/>
        <v>37099946.182694316</v>
      </c>
      <c r="K114" s="94"/>
      <c r="L114" s="94"/>
      <c r="M114" s="94"/>
      <c r="N114" s="94"/>
      <c r="O114" s="194"/>
    </row>
    <row r="115" spans="1:15" ht="15.75" thickBot="1">
      <c r="A115" s="201"/>
      <c r="B115" s="94"/>
      <c r="C115" s="249" t="s">
        <v>12</v>
      </c>
      <c r="D115" s="249"/>
      <c r="E115" s="249"/>
      <c r="F115" s="250"/>
      <c r="G115" s="90">
        <f>SUM(G113:G114)</f>
        <v>51464424.941705264</v>
      </c>
      <c r="H115" s="91">
        <f>SUM(H113:H114)</f>
        <v>110699441.6806121</v>
      </c>
      <c r="I115" s="91">
        <f>SUM(I113:I114)</f>
        <v>63043544.060025498</v>
      </c>
      <c r="J115" s="92">
        <f>SUM(J113:J114)</f>
        <v>69797253.414986596</v>
      </c>
      <c r="K115" s="94"/>
      <c r="L115" s="94"/>
      <c r="M115" s="94"/>
      <c r="N115" s="94"/>
      <c r="O115" s="194"/>
    </row>
    <row r="116" spans="1:15">
      <c r="A116" s="201"/>
      <c r="B116" s="94"/>
      <c r="C116" s="76"/>
      <c r="D116" s="76"/>
      <c r="E116" s="76"/>
      <c r="F116" s="76"/>
      <c r="G116" s="89"/>
      <c r="H116" s="89"/>
      <c r="I116" s="89"/>
      <c r="J116" s="89"/>
      <c r="K116" s="94"/>
      <c r="L116" s="94"/>
      <c r="M116" s="94"/>
      <c r="N116" s="94"/>
      <c r="O116" s="194"/>
    </row>
    <row r="117" spans="1:15">
      <c r="A117" s="200">
        <v>5.2</v>
      </c>
      <c r="B117" s="94"/>
      <c r="C117" s="179" t="s">
        <v>54</v>
      </c>
      <c r="D117" s="81"/>
      <c r="E117" s="81"/>
      <c r="F117" s="81"/>
      <c r="G117" s="82"/>
      <c r="H117" s="82"/>
      <c r="I117" s="82"/>
      <c r="J117" s="82"/>
      <c r="K117" s="94"/>
      <c r="L117" s="94"/>
      <c r="M117" s="94"/>
      <c r="N117" s="94"/>
      <c r="O117" s="194"/>
    </row>
    <row r="118" spans="1:15">
      <c r="A118" s="201"/>
      <c r="B118" s="94"/>
      <c r="C118" s="179"/>
      <c r="D118" s="81"/>
      <c r="E118" s="81"/>
      <c r="F118" s="81"/>
      <c r="G118" s="82"/>
      <c r="H118" s="82"/>
      <c r="I118" s="82"/>
      <c r="J118" s="82"/>
      <c r="K118" s="94"/>
      <c r="L118" s="94"/>
      <c r="M118" s="94"/>
      <c r="N118" s="94"/>
      <c r="O118" s="194"/>
    </row>
    <row r="119" spans="1:15">
      <c r="A119" s="201"/>
      <c r="B119" s="94"/>
      <c r="C119" s="182" t="s">
        <v>55</v>
      </c>
      <c r="D119" s="81"/>
      <c r="E119" s="81"/>
      <c r="F119" s="81"/>
      <c r="G119" s="82"/>
      <c r="H119" s="82"/>
      <c r="I119" s="82"/>
      <c r="J119" s="82"/>
      <c r="K119" s="94"/>
      <c r="L119" s="94"/>
      <c r="M119" s="94"/>
      <c r="N119" s="94"/>
      <c r="O119" s="194"/>
    </row>
    <row r="120" spans="1:15" ht="15.75" thickBot="1">
      <c r="A120" s="201"/>
      <c r="B120" s="94"/>
      <c r="C120" s="94" t="s">
        <v>59</v>
      </c>
      <c r="D120" s="81"/>
      <c r="E120" s="81"/>
      <c r="F120" s="81"/>
      <c r="G120" s="82"/>
      <c r="H120" s="82"/>
      <c r="I120" s="82"/>
      <c r="J120" s="82"/>
      <c r="K120" s="94"/>
      <c r="L120" s="94"/>
      <c r="M120" s="94"/>
      <c r="N120" s="94"/>
      <c r="O120" s="194"/>
    </row>
    <row r="121" spans="1:15" ht="15.75" thickBot="1">
      <c r="A121" s="201"/>
      <c r="B121" s="94"/>
      <c r="C121" s="94" t="s">
        <v>61</v>
      </c>
      <c r="D121" s="81"/>
      <c r="E121" s="93">
        <v>2000</v>
      </c>
      <c r="F121" s="82" t="s">
        <v>56</v>
      </c>
      <c r="G121" s="94"/>
      <c r="H121" s="82"/>
      <c r="I121" s="82"/>
      <c r="J121" s="82"/>
      <c r="K121" s="94"/>
      <c r="L121" s="94"/>
      <c r="M121" s="94"/>
      <c r="N121" s="94"/>
      <c r="O121" s="194"/>
    </row>
    <row r="122" spans="1:15">
      <c r="A122" s="201"/>
      <c r="B122" s="94"/>
      <c r="C122" s="179"/>
      <c r="D122" s="81"/>
      <c r="E122" s="81"/>
      <c r="F122" s="81"/>
      <c r="G122" s="82"/>
      <c r="H122" s="82"/>
      <c r="I122" s="82"/>
      <c r="J122" s="82"/>
      <c r="K122" s="94"/>
      <c r="L122" s="94"/>
      <c r="M122" s="94"/>
      <c r="N122" s="94"/>
      <c r="O122" s="194"/>
    </row>
    <row r="123" spans="1:15">
      <c r="A123" s="201"/>
      <c r="B123" s="94"/>
      <c r="C123" s="81" t="s">
        <v>57</v>
      </c>
      <c r="D123" s="81"/>
      <c r="E123" s="81"/>
      <c r="F123" s="81"/>
      <c r="G123" s="82"/>
      <c r="H123" s="82"/>
      <c r="I123" s="82"/>
      <c r="J123" s="82"/>
      <c r="K123" s="94"/>
      <c r="L123" s="94"/>
      <c r="M123" s="94"/>
      <c r="N123" s="94"/>
      <c r="O123" s="194"/>
    </row>
    <row r="124" spans="1:15">
      <c r="A124" s="201"/>
      <c r="B124" s="94"/>
      <c r="C124" s="179"/>
      <c r="D124" s="81"/>
      <c r="E124" s="81"/>
      <c r="F124" s="81"/>
      <c r="G124" s="82"/>
      <c r="H124" s="82"/>
      <c r="I124" s="82"/>
      <c r="J124" s="82"/>
      <c r="K124" s="94"/>
      <c r="L124" s="94"/>
      <c r="M124" s="94"/>
      <c r="N124" s="94"/>
      <c r="O124" s="194"/>
    </row>
    <row r="125" spans="1:15">
      <c r="A125" s="201"/>
      <c r="B125" s="94"/>
      <c r="C125" s="182" t="s">
        <v>58</v>
      </c>
      <c r="D125" s="81"/>
      <c r="E125" s="81"/>
      <c r="F125" s="81"/>
      <c r="G125" s="82"/>
      <c r="H125" s="82"/>
      <c r="I125" s="82"/>
      <c r="J125" s="82"/>
      <c r="K125" s="94"/>
      <c r="L125" s="94"/>
      <c r="M125" s="94"/>
      <c r="N125" s="94"/>
      <c r="O125" s="194"/>
    </row>
    <row r="126" spans="1:15">
      <c r="A126" s="201"/>
      <c r="B126" s="94"/>
      <c r="C126" s="43" t="s">
        <v>60</v>
      </c>
      <c r="D126" s="81"/>
      <c r="E126" s="81"/>
      <c r="F126" s="81"/>
      <c r="G126" s="82"/>
      <c r="H126" s="82"/>
      <c r="I126" s="82"/>
      <c r="J126" s="82"/>
      <c r="K126" s="94"/>
      <c r="L126" s="94"/>
      <c r="M126" s="94"/>
      <c r="N126" s="94"/>
      <c r="O126" s="194"/>
    </row>
    <row r="127" spans="1:15">
      <c r="A127" s="201"/>
      <c r="B127" s="94"/>
      <c r="C127" s="43" t="s">
        <v>62</v>
      </c>
      <c r="D127" s="81"/>
      <c r="E127" s="81"/>
      <c r="F127" s="81"/>
      <c r="G127" s="82"/>
      <c r="H127" s="82"/>
      <c r="I127" s="82"/>
      <c r="J127" s="82"/>
      <c r="K127" s="94"/>
      <c r="L127" s="94"/>
      <c r="M127" s="94"/>
      <c r="N127" s="94"/>
      <c r="O127" s="194"/>
    </row>
    <row r="128" spans="1:15">
      <c r="A128" s="201"/>
      <c r="B128" s="94"/>
      <c r="C128" s="43"/>
      <c r="D128" s="81"/>
      <c r="E128" s="81"/>
      <c r="F128" s="81"/>
      <c r="G128" s="82"/>
      <c r="H128" s="82"/>
      <c r="I128" s="82"/>
      <c r="J128" s="82"/>
      <c r="K128" s="94"/>
      <c r="L128" s="94"/>
      <c r="M128" s="94"/>
      <c r="N128" s="94"/>
      <c r="O128" s="194"/>
    </row>
    <row r="129" spans="1:15" ht="15.75" thickBot="1">
      <c r="A129" s="201"/>
      <c r="B129" s="94"/>
      <c r="C129" s="67" t="s">
        <v>65</v>
      </c>
      <c r="D129" s="94"/>
      <c r="E129" s="94"/>
      <c r="F129" s="94"/>
      <c r="G129" s="94"/>
      <c r="H129" s="94"/>
      <c r="I129" s="94"/>
      <c r="J129" s="94"/>
      <c r="K129" s="94"/>
      <c r="L129" s="94"/>
      <c r="M129" s="94"/>
      <c r="N129" s="94"/>
      <c r="O129" s="194"/>
    </row>
    <row r="130" spans="1:15" ht="15.75" thickBot="1">
      <c r="A130" s="201"/>
      <c r="B130" s="94"/>
      <c r="C130" s="232" t="s">
        <v>33</v>
      </c>
      <c r="D130" s="232"/>
      <c r="E130" s="232"/>
      <c r="F130" s="233"/>
      <c r="G130" s="25" t="s">
        <v>26</v>
      </c>
      <c r="H130" s="95"/>
      <c r="I130" s="95"/>
      <c r="J130" s="95"/>
      <c r="K130" s="94"/>
      <c r="L130" s="94"/>
      <c r="M130" s="94"/>
      <c r="N130" s="94"/>
      <c r="O130" s="194"/>
    </row>
    <row r="131" spans="1:15">
      <c r="A131" s="201"/>
      <c r="B131" s="94"/>
      <c r="C131" s="234" t="s">
        <v>67</v>
      </c>
      <c r="D131" s="234"/>
      <c r="E131" s="234"/>
      <c r="F131" s="235"/>
      <c r="G131" s="83">
        <f>E121</f>
        <v>2000</v>
      </c>
      <c r="H131" s="96"/>
      <c r="I131" s="96"/>
      <c r="J131" s="96"/>
      <c r="K131" s="94"/>
      <c r="L131" s="94"/>
      <c r="M131" s="94"/>
      <c r="N131" s="94"/>
      <c r="O131" s="194"/>
    </row>
    <row r="132" spans="1:15">
      <c r="A132" s="201"/>
      <c r="B132" s="94"/>
      <c r="C132" s="247" t="s">
        <v>63</v>
      </c>
      <c r="D132" s="247"/>
      <c r="E132" s="247"/>
      <c r="F132" s="248"/>
      <c r="G132" s="86">
        <f>G106</f>
        <v>356.52838845345059</v>
      </c>
      <c r="H132" s="96"/>
      <c r="I132" s="96"/>
      <c r="J132" s="96"/>
      <c r="K132" s="94"/>
      <c r="L132" s="94"/>
      <c r="M132" s="94"/>
      <c r="N132" s="94"/>
      <c r="O132" s="194"/>
    </row>
    <row r="133" spans="1:15" ht="15.75" thickBot="1">
      <c r="A133" s="201"/>
      <c r="B133" s="94"/>
      <c r="C133" s="249" t="s">
        <v>64</v>
      </c>
      <c r="D133" s="249"/>
      <c r="E133" s="249"/>
      <c r="F133" s="250"/>
      <c r="G133" s="90">
        <f>G131-G132</f>
        <v>1643.4716115465494</v>
      </c>
      <c r="H133" s="89"/>
      <c r="I133" s="89"/>
      <c r="J133" s="89"/>
      <c r="K133" s="94"/>
      <c r="L133" s="94"/>
      <c r="M133" s="94"/>
      <c r="N133" s="94"/>
      <c r="O133" s="194"/>
    </row>
    <row r="134" spans="1:15">
      <c r="A134" s="201"/>
      <c r="B134" s="94"/>
      <c r="C134" s="76" t="s">
        <v>66</v>
      </c>
      <c r="D134" s="76"/>
      <c r="E134" s="76"/>
      <c r="F134" s="76"/>
      <c r="G134" s="89"/>
      <c r="H134" s="89"/>
      <c r="I134" s="89"/>
      <c r="J134" s="89"/>
      <c r="K134" s="94"/>
      <c r="L134" s="94"/>
      <c r="M134" s="94"/>
      <c r="N134" s="94"/>
      <c r="O134" s="194"/>
    </row>
    <row r="135" spans="1:15" ht="15.75" thickBot="1">
      <c r="A135" s="201"/>
      <c r="B135" s="94"/>
      <c r="C135" s="76"/>
      <c r="D135" s="76"/>
      <c r="E135" s="76"/>
      <c r="F135" s="76"/>
      <c r="G135" s="89"/>
      <c r="H135" s="89"/>
      <c r="I135" s="89"/>
      <c r="J135" s="89"/>
      <c r="K135" s="94"/>
      <c r="L135" s="94"/>
      <c r="M135" s="94"/>
      <c r="N135" s="94"/>
      <c r="O135" s="194"/>
    </row>
    <row r="136" spans="1:15" ht="15.75" thickBot="1">
      <c r="A136" s="201"/>
      <c r="B136" s="94"/>
      <c r="C136" s="43" t="s">
        <v>68</v>
      </c>
      <c r="D136" s="81"/>
      <c r="E136" s="81"/>
      <c r="F136" s="81"/>
      <c r="G136" s="97">
        <f>G133</f>
        <v>1643.4716115465494</v>
      </c>
      <c r="H136" s="82"/>
      <c r="I136" s="82"/>
      <c r="J136" s="82"/>
      <c r="K136" s="94"/>
      <c r="L136" s="94"/>
      <c r="M136" s="94"/>
      <c r="N136" s="94"/>
      <c r="O136" s="194"/>
    </row>
    <row r="137" spans="1:15">
      <c r="A137" s="201"/>
      <c r="B137" s="94"/>
      <c r="C137" s="81"/>
      <c r="D137" s="81"/>
      <c r="E137" s="81"/>
      <c r="F137" s="81"/>
      <c r="G137" s="82"/>
      <c r="H137" s="82"/>
      <c r="I137" s="82"/>
      <c r="J137" s="82"/>
      <c r="K137" s="94"/>
      <c r="L137" s="94"/>
      <c r="M137" s="94"/>
      <c r="N137" s="94"/>
      <c r="O137" s="194"/>
    </row>
    <row r="138" spans="1:15" ht="15.75" thickBot="1">
      <c r="A138" s="201"/>
      <c r="B138" s="94"/>
      <c r="C138" s="67" t="s">
        <v>69</v>
      </c>
      <c r="D138" s="94"/>
      <c r="E138" s="94"/>
      <c r="F138" s="94"/>
      <c r="G138" s="94"/>
      <c r="H138" s="94"/>
      <c r="I138" s="94"/>
      <c r="J138" s="94"/>
      <c r="K138" s="94"/>
      <c r="L138" s="94"/>
      <c r="M138" s="94"/>
      <c r="N138" s="94"/>
      <c r="O138" s="194"/>
    </row>
    <row r="139" spans="1:15" ht="15.75" thickBot="1">
      <c r="A139" s="201"/>
      <c r="B139" s="94"/>
      <c r="C139" s="232" t="s">
        <v>33</v>
      </c>
      <c r="D139" s="232"/>
      <c r="E139" s="232"/>
      <c r="F139" s="233"/>
      <c r="G139" s="25" t="s">
        <v>26</v>
      </c>
      <c r="H139" s="26" t="s">
        <v>27</v>
      </c>
      <c r="I139" s="26" t="s">
        <v>28</v>
      </c>
      <c r="J139" s="28" t="s">
        <v>29</v>
      </c>
      <c r="K139" s="94"/>
      <c r="L139" s="94"/>
      <c r="M139" s="94"/>
      <c r="N139" s="94"/>
      <c r="O139" s="194"/>
    </row>
    <row r="140" spans="1:15">
      <c r="A140" s="201"/>
      <c r="B140" s="94"/>
      <c r="C140" s="234" t="s">
        <v>50</v>
      </c>
      <c r="D140" s="234"/>
      <c r="E140" s="234"/>
      <c r="F140" s="235"/>
      <c r="G140" s="83">
        <f>G105+$G$136</f>
        <v>1966.5455935767541</v>
      </c>
      <c r="H140" s="84">
        <f t="shared" ref="H140:J140" si="6">H105+$G$136</f>
        <v>1981.4716115465494</v>
      </c>
      <c r="I140" s="84">
        <f t="shared" si="6"/>
        <v>1998.7096115465495</v>
      </c>
      <c r="J140" s="85">
        <f t="shared" si="6"/>
        <v>2016.4715115465494</v>
      </c>
      <c r="K140" s="94"/>
      <c r="L140" s="94"/>
      <c r="M140" s="94"/>
      <c r="N140" s="94"/>
      <c r="O140" s="194"/>
    </row>
    <row r="141" spans="1:15" ht="15.75" thickBot="1">
      <c r="A141" s="201"/>
      <c r="B141" s="94"/>
      <c r="C141" s="251" t="s">
        <v>51</v>
      </c>
      <c r="D141" s="251"/>
      <c r="E141" s="251"/>
      <c r="F141" s="252"/>
      <c r="G141" s="86">
        <f>G106+$G$136</f>
        <v>2000</v>
      </c>
      <c r="H141" s="87">
        <f t="shared" ref="H141:J141" si="7">H106+$G$136</f>
        <v>2016.4716115465494</v>
      </c>
      <c r="I141" s="87">
        <f t="shared" si="7"/>
        <v>2035.4946115465493</v>
      </c>
      <c r="J141" s="180">
        <f t="shared" si="7"/>
        <v>2055.0957615465495</v>
      </c>
      <c r="K141" s="94"/>
      <c r="L141" s="94"/>
      <c r="M141" s="94"/>
      <c r="N141" s="94"/>
      <c r="O141" s="194"/>
    </row>
    <row r="142" spans="1:15" s="4" customFormat="1">
      <c r="A142" s="202"/>
      <c r="B142" s="159"/>
      <c r="C142" s="246"/>
      <c r="D142" s="246"/>
      <c r="E142" s="246"/>
      <c r="F142" s="246"/>
      <c r="G142" s="88"/>
      <c r="H142" s="88"/>
      <c r="I142" s="88"/>
      <c r="J142" s="88"/>
      <c r="K142" s="159"/>
      <c r="L142" s="159"/>
      <c r="M142" s="159"/>
      <c r="N142" s="159"/>
      <c r="O142" s="195"/>
    </row>
    <row r="143" spans="1:15">
      <c r="A143" s="201"/>
      <c r="B143" s="94"/>
      <c r="C143" s="81" t="s">
        <v>45</v>
      </c>
      <c r="D143" s="76"/>
      <c r="E143" s="76"/>
      <c r="F143" s="76"/>
      <c r="G143" s="89"/>
      <c r="H143" s="89"/>
      <c r="I143" s="89"/>
      <c r="J143" s="89"/>
      <c r="K143" s="94"/>
      <c r="L143" s="94"/>
      <c r="M143" s="94"/>
      <c r="N143" s="94"/>
      <c r="O143" s="194"/>
    </row>
    <row r="144" spans="1:15">
      <c r="A144" s="201"/>
      <c r="B144" s="94"/>
      <c r="C144" s="81" t="s">
        <v>44</v>
      </c>
      <c r="D144" s="76"/>
      <c r="E144" s="76"/>
      <c r="F144" s="76"/>
      <c r="G144" s="89"/>
      <c r="H144" s="89"/>
      <c r="I144" s="89"/>
      <c r="J144" s="89"/>
      <c r="K144" s="94"/>
      <c r="L144" s="94"/>
      <c r="M144" s="94"/>
      <c r="N144" s="94"/>
      <c r="O144" s="194"/>
    </row>
    <row r="145" spans="1:18">
      <c r="A145" s="201"/>
      <c r="B145" s="94"/>
      <c r="C145" s="76"/>
      <c r="D145" s="76"/>
      <c r="E145" s="76"/>
      <c r="F145" s="76"/>
      <c r="G145" s="89"/>
      <c r="H145" s="89"/>
      <c r="I145" s="89"/>
      <c r="J145" s="89"/>
      <c r="K145" s="94"/>
      <c r="L145" s="94"/>
      <c r="M145" s="94"/>
      <c r="N145" s="94"/>
      <c r="O145" s="194"/>
    </row>
    <row r="146" spans="1:18" ht="15.75" thickBot="1">
      <c r="A146" s="201"/>
      <c r="B146" s="94"/>
      <c r="C146" s="67" t="s">
        <v>70</v>
      </c>
      <c r="D146" s="94"/>
      <c r="E146" s="94"/>
      <c r="F146" s="94"/>
      <c r="G146" s="94"/>
      <c r="H146" s="94"/>
      <c r="I146" s="94"/>
      <c r="J146" s="94"/>
      <c r="K146" s="94"/>
      <c r="L146" s="94"/>
      <c r="M146" s="94"/>
      <c r="N146" s="94"/>
      <c r="O146" s="194"/>
    </row>
    <row r="147" spans="1:18" ht="15.75" thickBot="1">
      <c r="A147" s="201"/>
      <c r="B147" s="94"/>
      <c r="C147" s="232" t="s">
        <v>33</v>
      </c>
      <c r="D147" s="232"/>
      <c r="E147" s="232"/>
      <c r="F147" s="233"/>
      <c r="G147" s="25" t="s">
        <v>26</v>
      </c>
      <c r="H147" s="26" t="s">
        <v>27</v>
      </c>
      <c r="I147" s="26" t="s">
        <v>28</v>
      </c>
      <c r="J147" s="28" t="s">
        <v>29</v>
      </c>
      <c r="K147" s="94"/>
      <c r="L147" s="94"/>
      <c r="M147" s="94"/>
      <c r="N147" s="94"/>
      <c r="O147" s="194"/>
    </row>
    <row r="148" spans="1:18">
      <c r="A148" s="201"/>
      <c r="B148" s="94"/>
      <c r="C148" s="234" t="s">
        <v>35</v>
      </c>
      <c r="D148" s="234"/>
      <c r="E148" s="234"/>
      <c r="F148" s="235"/>
      <c r="G148" s="83">
        <f>G140*G83</f>
        <v>146751589.73448426</v>
      </c>
      <c r="H148" s="84">
        <f t="shared" ref="H148:J148" si="8">H140*H83</f>
        <v>304011659.32073367</v>
      </c>
      <c r="I148" s="84">
        <f t="shared" si="8"/>
        <v>166166915.81874147</v>
      </c>
      <c r="J148" s="85">
        <f t="shared" si="8"/>
        <v>176764627.92135423</v>
      </c>
      <c r="K148" s="94"/>
      <c r="L148" s="94"/>
      <c r="M148" s="94"/>
      <c r="N148" s="94"/>
      <c r="O148" s="194"/>
    </row>
    <row r="149" spans="1:18">
      <c r="A149" s="201"/>
      <c r="B149" s="94"/>
      <c r="C149" s="247" t="s">
        <v>36</v>
      </c>
      <c r="D149" s="247"/>
      <c r="E149" s="247"/>
      <c r="F149" s="248"/>
      <c r="G149" s="86">
        <f>G141*G84</f>
        <v>153453907.0864028</v>
      </c>
      <c r="H149" s="87">
        <f t="shared" ref="H149:J149" si="9">H141*H84</f>
        <v>318099991.49771059</v>
      </c>
      <c r="I149" s="87">
        <f t="shared" si="9"/>
        <v>173993880.96542853</v>
      </c>
      <c r="J149" s="180">
        <f t="shared" si="9"/>
        <v>185227086.78210494</v>
      </c>
      <c r="K149" s="94"/>
      <c r="L149" s="94"/>
      <c r="M149" s="94"/>
      <c r="N149" s="94"/>
      <c r="O149" s="194"/>
    </row>
    <row r="150" spans="1:18" ht="15.75" thickBot="1">
      <c r="A150" s="201"/>
      <c r="B150" s="94"/>
      <c r="C150" s="249" t="s">
        <v>12</v>
      </c>
      <c r="D150" s="249"/>
      <c r="E150" s="249"/>
      <c r="F150" s="250"/>
      <c r="G150" s="90">
        <f>SUM(G148:G149)</f>
        <v>300205496.82088709</v>
      </c>
      <c r="H150" s="91">
        <f>SUM(H148:H149)</f>
        <v>622111650.81844425</v>
      </c>
      <c r="I150" s="91">
        <f>SUM(I148:I149)</f>
        <v>340160796.78417003</v>
      </c>
      <c r="J150" s="92">
        <f>SUM(J148:J149)</f>
        <v>361991714.70345914</v>
      </c>
      <c r="K150" s="94"/>
      <c r="L150" s="94"/>
      <c r="M150" s="94"/>
      <c r="N150" s="94"/>
      <c r="O150" s="194"/>
    </row>
    <row r="151" spans="1:18">
      <c r="A151" s="201"/>
      <c r="B151" s="94"/>
      <c r="C151" s="76"/>
      <c r="D151" s="76"/>
      <c r="E151" s="76"/>
      <c r="F151" s="76"/>
      <c r="G151" s="89"/>
      <c r="H151" s="89"/>
      <c r="I151" s="89"/>
      <c r="J151" s="89"/>
      <c r="K151" s="94"/>
      <c r="L151" s="94"/>
      <c r="M151" s="94"/>
      <c r="N151" s="94"/>
      <c r="O151" s="194"/>
    </row>
    <row r="152" spans="1:18" ht="15.75" thickBot="1">
      <c r="A152" s="201"/>
      <c r="B152" s="94"/>
      <c r="C152" s="76"/>
      <c r="D152" s="76"/>
      <c r="E152" s="76"/>
      <c r="F152" s="76"/>
      <c r="G152" s="89"/>
      <c r="H152" s="89"/>
      <c r="I152" s="89"/>
      <c r="J152" s="89"/>
      <c r="K152" s="94"/>
      <c r="L152" s="94"/>
      <c r="M152" s="94"/>
      <c r="N152" s="94"/>
      <c r="O152" s="194"/>
    </row>
    <row r="153" spans="1:18" ht="15.75" thickBot="1">
      <c r="A153" s="198">
        <v>6</v>
      </c>
      <c r="B153" s="21" t="s">
        <v>95</v>
      </c>
      <c r="C153" s="21"/>
      <c r="D153" s="21"/>
      <c r="E153" s="21"/>
      <c r="F153" s="21"/>
      <c r="G153" s="21"/>
      <c r="H153" s="22"/>
      <c r="I153" s="22"/>
      <c r="J153" s="22"/>
      <c r="K153" s="22"/>
      <c r="L153" s="22"/>
      <c r="M153" s="22"/>
      <c r="N153" s="22"/>
      <c r="O153" s="193"/>
    </row>
    <row r="154" spans="1:18">
      <c r="A154" s="201"/>
      <c r="B154" s="94"/>
      <c r="C154" s="76"/>
      <c r="D154" s="76"/>
      <c r="E154" s="76"/>
      <c r="F154" s="76"/>
      <c r="G154" s="89"/>
      <c r="H154" s="89"/>
      <c r="I154" s="89"/>
      <c r="J154" s="89"/>
      <c r="K154" s="94"/>
      <c r="L154" s="94"/>
      <c r="M154" s="94"/>
      <c r="N154" s="94"/>
      <c r="O154" s="194"/>
    </row>
    <row r="155" spans="1:18">
      <c r="A155" s="201"/>
      <c r="B155" s="94"/>
      <c r="C155" s="43" t="s">
        <v>104</v>
      </c>
      <c r="D155" s="76"/>
      <c r="E155" s="76"/>
      <c r="F155" s="76"/>
      <c r="G155" s="89"/>
      <c r="H155" s="89"/>
      <c r="I155" s="89"/>
      <c r="J155" s="89"/>
      <c r="K155" s="94"/>
      <c r="L155" s="94"/>
      <c r="M155" s="94"/>
      <c r="N155" s="183"/>
      <c r="O155" s="194"/>
      <c r="P155" s="5"/>
      <c r="R155" s="6"/>
    </row>
    <row r="156" spans="1:18">
      <c r="A156" s="201"/>
      <c r="B156" s="94"/>
      <c r="C156" s="76"/>
      <c r="D156" s="76"/>
      <c r="E156" s="76"/>
      <c r="F156" s="76"/>
      <c r="G156" s="89"/>
      <c r="H156" s="89"/>
      <c r="I156" s="89"/>
      <c r="J156" s="89"/>
      <c r="K156" s="94"/>
      <c r="L156" s="94"/>
      <c r="M156" s="94"/>
      <c r="N156" s="94"/>
      <c r="O156" s="194"/>
    </row>
    <row r="157" spans="1:18" ht="15.75" thickBot="1">
      <c r="A157" s="201"/>
      <c r="B157" s="94"/>
      <c r="C157" s="67" t="s">
        <v>105</v>
      </c>
      <c r="D157" s="94"/>
      <c r="E157" s="94"/>
      <c r="F157" s="94"/>
      <c r="G157" s="94"/>
      <c r="H157" s="94"/>
      <c r="I157" s="94"/>
      <c r="J157" s="94"/>
      <c r="K157" s="94"/>
      <c r="L157" s="94"/>
      <c r="M157" s="94"/>
      <c r="N157" s="94"/>
      <c r="O157" s="194"/>
    </row>
    <row r="158" spans="1:18" ht="15.75" thickBot="1">
      <c r="A158" s="201"/>
      <c r="B158" s="94"/>
      <c r="C158" s="23"/>
      <c r="D158" s="242" t="s">
        <v>30</v>
      </c>
      <c r="E158" s="243"/>
      <c r="F158" s="244"/>
      <c r="G158" s="242" t="s">
        <v>31</v>
      </c>
      <c r="H158" s="243"/>
      <c r="I158" s="243"/>
      <c r="J158" s="243"/>
      <c r="K158" s="94"/>
      <c r="L158" s="94"/>
      <c r="M158" s="94"/>
      <c r="N158" s="94"/>
      <c r="O158" s="194"/>
    </row>
    <row r="159" spans="1:18" ht="15.75" thickBot="1">
      <c r="A159" s="201"/>
      <c r="B159" s="94"/>
      <c r="C159" s="24" t="s">
        <v>33</v>
      </c>
      <c r="D159" s="25" t="s">
        <v>23</v>
      </c>
      <c r="E159" s="26" t="s">
        <v>24</v>
      </c>
      <c r="F159" s="28" t="s">
        <v>25</v>
      </c>
      <c r="G159" s="25" t="s">
        <v>26</v>
      </c>
      <c r="H159" s="26" t="s">
        <v>27</v>
      </c>
      <c r="I159" s="26" t="s">
        <v>28</v>
      </c>
      <c r="J159" s="28" t="s">
        <v>29</v>
      </c>
      <c r="K159" s="94"/>
      <c r="L159" s="94"/>
      <c r="M159" s="94"/>
      <c r="N159" s="94"/>
      <c r="O159" s="194"/>
    </row>
    <row r="160" spans="1:18">
      <c r="A160" s="201"/>
      <c r="B160" s="94"/>
      <c r="C160" s="23" t="s">
        <v>96</v>
      </c>
      <c r="D160" s="98">
        <v>136500</v>
      </c>
      <c r="E160" s="99">
        <v>143325</v>
      </c>
      <c r="F160" s="100">
        <v>151351</v>
      </c>
      <c r="G160" s="98">
        <f>G18</f>
        <v>151351</v>
      </c>
      <c r="H160" s="99">
        <f>H18</f>
        <v>311178</v>
      </c>
      <c r="I160" s="99">
        <f>I18</f>
        <v>168617</v>
      </c>
      <c r="J160" s="100">
        <f>J18</f>
        <v>177791</v>
      </c>
      <c r="K160" s="94"/>
      <c r="L160" s="94"/>
      <c r="M160" s="94"/>
      <c r="N160" s="94"/>
      <c r="O160" s="194"/>
    </row>
    <row r="161" spans="1:15">
      <c r="A161" s="201"/>
      <c r="B161" s="94"/>
      <c r="C161" s="101" t="s">
        <v>97</v>
      </c>
      <c r="D161" s="102">
        <f>D18</f>
        <v>130474</v>
      </c>
      <c r="E161" s="103">
        <f>E18</f>
        <v>130975</v>
      </c>
      <c r="F161" s="104">
        <f>F18</f>
        <v>134964</v>
      </c>
      <c r="G161" s="102"/>
      <c r="H161" s="103"/>
      <c r="I161" s="103"/>
      <c r="J161" s="104"/>
      <c r="K161" s="94"/>
      <c r="L161" s="94"/>
      <c r="M161" s="94"/>
      <c r="N161" s="94"/>
      <c r="O161" s="194"/>
    </row>
    <row r="162" spans="1:15" ht="15.75" thickBot="1">
      <c r="A162" s="201"/>
      <c r="B162" s="94"/>
      <c r="C162" s="105" t="s">
        <v>98</v>
      </c>
      <c r="D162" s="106">
        <f>D161/D160</f>
        <v>0.9558534798534799</v>
      </c>
      <c r="E162" s="107">
        <f t="shared" ref="E162:F162" si="10">E161/E160</f>
        <v>0.91383219954648531</v>
      </c>
      <c r="F162" s="106">
        <f t="shared" si="10"/>
        <v>0.89172849865544335</v>
      </c>
      <c r="G162" s="108"/>
      <c r="H162" s="109"/>
      <c r="I162" s="109"/>
      <c r="J162" s="110"/>
      <c r="K162" s="94"/>
      <c r="L162" s="94"/>
      <c r="M162" s="94"/>
      <c r="N162" s="94"/>
      <c r="O162" s="194"/>
    </row>
    <row r="163" spans="1:15">
      <c r="A163" s="201"/>
      <c r="B163" s="94"/>
      <c r="C163" s="111" t="s">
        <v>100</v>
      </c>
      <c r="D163" s="112">
        <v>124942200</v>
      </c>
      <c r="E163" s="113">
        <v>128911168</v>
      </c>
      <c r="F163" s="112">
        <v>143900006</v>
      </c>
      <c r="G163" s="114"/>
      <c r="H163" s="115"/>
      <c r="I163" s="115"/>
      <c r="J163" s="116"/>
      <c r="K163" s="94"/>
      <c r="L163" s="94"/>
      <c r="M163" s="94"/>
      <c r="N163" s="94"/>
      <c r="O163" s="194"/>
    </row>
    <row r="164" spans="1:15">
      <c r="A164" s="201"/>
      <c r="B164" s="94"/>
      <c r="C164" s="101" t="s">
        <v>99</v>
      </c>
      <c r="D164" s="117" t="s">
        <v>43</v>
      </c>
      <c r="E164" s="118">
        <f>(E163/D163)-1</f>
        <v>3.176643279852609E-2</v>
      </c>
      <c r="F164" s="119">
        <f t="shared" ref="F164" si="11">(F163/E163)-1</f>
        <v>0.1162726102985896</v>
      </c>
      <c r="G164" s="120"/>
      <c r="H164" s="121"/>
      <c r="I164" s="121"/>
      <c r="J164" s="122"/>
      <c r="K164" s="94"/>
      <c r="L164" s="94"/>
      <c r="M164" s="94"/>
      <c r="N164" s="94"/>
      <c r="O164" s="194"/>
    </row>
    <row r="165" spans="1:15" ht="15.75" thickBot="1">
      <c r="A165" s="201"/>
      <c r="B165" s="94"/>
      <c r="C165" s="105" t="s">
        <v>101</v>
      </c>
      <c r="D165" s="123">
        <f>D163/D161</f>
        <v>957.60228091420515</v>
      </c>
      <c r="E165" s="124">
        <f t="shared" ref="E165:F165" si="12">E163/E161</f>
        <v>984.24255010498189</v>
      </c>
      <c r="F165" s="123">
        <f t="shared" si="12"/>
        <v>1066.210293115201</v>
      </c>
      <c r="G165" s="125">
        <f>I171</f>
        <v>2000</v>
      </c>
      <c r="H165" s="124"/>
      <c r="I165" s="124"/>
      <c r="J165" s="123"/>
      <c r="K165" s="94"/>
      <c r="L165" s="94"/>
      <c r="M165" s="94"/>
      <c r="N165" s="94"/>
      <c r="O165" s="194"/>
    </row>
    <row r="166" spans="1:15">
      <c r="A166" s="201"/>
      <c r="B166" s="94"/>
      <c r="C166" s="76"/>
      <c r="D166" s="76"/>
      <c r="E166" s="76"/>
      <c r="F166" s="76"/>
      <c r="G166" s="89"/>
      <c r="H166" s="89"/>
      <c r="I166" s="89"/>
      <c r="J166" s="89"/>
      <c r="K166" s="94"/>
      <c r="L166" s="94"/>
      <c r="M166" s="94"/>
      <c r="N166" s="94"/>
      <c r="O166" s="194"/>
    </row>
    <row r="167" spans="1:15">
      <c r="A167" s="201"/>
      <c r="B167" s="94"/>
      <c r="C167" s="43" t="s">
        <v>106</v>
      </c>
      <c r="D167" s="43"/>
      <c r="E167" s="43"/>
      <c r="F167" s="43"/>
      <c r="G167" s="43"/>
      <c r="H167" s="43"/>
      <c r="I167" s="43"/>
      <c r="J167" s="43"/>
      <c r="K167" s="94"/>
      <c r="L167" s="94"/>
      <c r="M167" s="94"/>
      <c r="N167" s="94"/>
      <c r="O167" s="194"/>
    </row>
    <row r="168" spans="1:15">
      <c r="A168" s="201"/>
      <c r="B168" s="94"/>
      <c r="C168" s="43" t="s">
        <v>108</v>
      </c>
      <c r="D168" s="43"/>
      <c r="E168" s="43"/>
      <c r="F168" s="43"/>
      <c r="G168" s="43"/>
      <c r="H168" s="43"/>
      <c r="I168" s="43"/>
      <c r="J168" s="43"/>
      <c r="K168" s="94"/>
      <c r="L168" s="94"/>
      <c r="M168" s="94"/>
      <c r="N168" s="94"/>
      <c r="O168" s="194"/>
    </row>
    <row r="169" spans="1:15">
      <c r="A169" s="201"/>
      <c r="B169" s="94"/>
      <c r="C169" s="43" t="s">
        <v>107</v>
      </c>
      <c r="D169" s="43"/>
      <c r="E169" s="43"/>
      <c r="F169" s="43"/>
      <c r="G169" s="43"/>
      <c r="H169" s="43"/>
      <c r="I169" s="43"/>
      <c r="J169" s="43"/>
      <c r="K169" s="94"/>
      <c r="L169" s="94"/>
      <c r="M169" s="94"/>
      <c r="N169" s="94"/>
      <c r="O169" s="194"/>
    </row>
    <row r="170" spans="1:15" ht="15.75" thickBot="1">
      <c r="A170" s="201"/>
      <c r="B170" s="94"/>
      <c r="C170" s="43" t="s">
        <v>109</v>
      </c>
      <c r="D170" s="43"/>
      <c r="E170" s="43"/>
      <c r="F170" s="43"/>
      <c r="G170" s="43"/>
      <c r="H170" s="43"/>
      <c r="I170" s="43"/>
      <c r="J170" s="43"/>
      <c r="K170" s="94"/>
      <c r="L170" s="94"/>
      <c r="M170" s="94"/>
      <c r="N170" s="94"/>
      <c r="O170" s="194"/>
    </row>
    <row r="171" spans="1:15" ht="15.75" thickBot="1">
      <c r="A171" s="201"/>
      <c r="B171" s="94"/>
      <c r="C171" s="94" t="s">
        <v>110</v>
      </c>
      <c r="D171" s="43"/>
      <c r="E171" s="43"/>
      <c r="F171" s="43"/>
      <c r="G171" s="43"/>
      <c r="H171" s="43"/>
      <c r="I171" s="93">
        <f>E121</f>
        <v>2000</v>
      </c>
      <c r="J171" s="43"/>
      <c r="K171" s="94"/>
      <c r="L171" s="94"/>
      <c r="M171" s="94"/>
      <c r="N171" s="94"/>
      <c r="O171" s="194"/>
    </row>
    <row r="172" spans="1:15">
      <c r="A172" s="201"/>
      <c r="B172" s="94"/>
      <c r="C172" s="94" t="s">
        <v>124</v>
      </c>
      <c r="D172" s="43"/>
      <c r="E172" s="43"/>
      <c r="F172" s="43"/>
      <c r="G172" s="43"/>
      <c r="H172" s="43"/>
      <c r="I172" s="126"/>
      <c r="J172" s="43"/>
      <c r="K172" s="94"/>
      <c r="L172" s="94"/>
      <c r="M172" s="94"/>
      <c r="N172" s="94"/>
      <c r="O172" s="194"/>
    </row>
    <row r="173" spans="1:15">
      <c r="A173" s="201"/>
      <c r="B173" s="94"/>
      <c r="C173" s="94" t="s">
        <v>118</v>
      </c>
      <c r="D173" s="43"/>
      <c r="E173" s="43"/>
      <c r="F173" s="43"/>
      <c r="G173" s="43"/>
      <c r="H173" s="43"/>
      <c r="I173" s="43"/>
      <c r="J173" s="43"/>
      <c r="K173" s="94"/>
      <c r="L173" s="94"/>
      <c r="M173" s="94"/>
      <c r="N173" s="94"/>
      <c r="O173" s="194"/>
    </row>
    <row r="174" spans="1:15">
      <c r="A174" s="201"/>
      <c r="B174" s="94"/>
      <c r="C174" s="94"/>
      <c r="D174" s="43"/>
      <c r="E174" s="43"/>
      <c r="F174" s="43"/>
      <c r="G174" s="43"/>
      <c r="H174" s="43"/>
      <c r="I174" s="43"/>
      <c r="J174" s="43"/>
      <c r="K174" s="94"/>
      <c r="L174" s="94"/>
      <c r="M174" s="94"/>
      <c r="N174" s="94"/>
      <c r="O174" s="194"/>
    </row>
    <row r="175" spans="1:15" ht="15.75" thickBot="1">
      <c r="A175" s="201"/>
      <c r="B175" s="94"/>
      <c r="C175" s="43"/>
      <c r="D175" s="43"/>
      <c r="E175" s="43"/>
      <c r="F175" s="43"/>
      <c r="G175" s="43"/>
      <c r="H175" s="43"/>
      <c r="I175" s="43"/>
      <c r="J175" s="43"/>
      <c r="K175" s="94"/>
      <c r="L175" s="94"/>
      <c r="M175" s="94"/>
      <c r="N175" s="94"/>
      <c r="O175" s="194"/>
    </row>
    <row r="176" spans="1:15" ht="15.75" thickBot="1">
      <c r="A176" s="198">
        <v>7</v>
      </c>
      <c r="B176" s="21" t="s">
        <v>122</v>
      </c>
      <c r="C176" s="21"/>
      <c r="D176" s="21"/>
      <c r="E176" s="21"/>
      <c r="F176" s="21"/>
      <c r="G176" s="21"/>
      <c r="H176" s="22"/>
      <c r="I176" s="22"/>
      <c r="J176" s="22"/>
      <c r="K176" s="22"/>
      <c r="L176" s="22"/>
      <c r="M176" s="22"/>
      <c r="N176" s="22"/>
      <c r="O176" s="193"/>
    </row>
    <row r="177" spans="1:15">
      <c r="A177" s="201"/>
      <c r="B177" s="94"/>
      <c r="C177" s="43"/>
      <c r="D177" s="43"/>
      <c r="E177" s="43"/>
      <c r="F177" s="43"/>
      <c r="G177" s="43"/>
      <c r="H177" s="43"/>
      <c r="I177" s="43"/>
      <c r="J177" s="43"/>
      <c r="K177" s="94"/>
      <c r="L177" s="94"/>
      <c r="M177" s="94"/>
      <c r="N177" s="94"/>
      <c r="O177" s="194"/>
    </row>
    <row r="178" spans="1:15">
      <c r="A178" s="201"/>
      <c r="B178" s="94"/>
      <c r="C178" s="94" t="s">
        <v>119</v>
      </c>
      <c r="D178" s="43"/>
      <c r="E178" s="43"/>
      <c r="F178" s="43"/>
      <c r="G178" s="43"/>
      <c r="H178" s="43"/>
      <c r="I178" s="43"/>
      <c r="J178" s="43"/>
      <c r="K178" s="94"/>
      <c r="L178" s="94"/>
      <c r="M178" s="94"/>
      <c r="N178" s="94"/>
      <c r="O178" s="194"/>
    </row>
    <row r="179" spans="1:15">
      <c r="A179" s="201"/>
      <c r="B179" s="94"/>
      <c r="C179" s="94" t="s">
        <v>125</v>
      </c>
      <c r="D179" s="43"/>
      <c r="E179" s="43"/>
      <c r="F179" s="43"/>
      <c r="G179" s="43"/>
      <c r="H179" s="43"/>
      <c r="I179" s="43"/>
      <c r="J179" s="43"/>
      <c r="K179" s="94"/>
      <c r="L179" s="94"/>
      <c r="M179" s="94"/>
      <c r="N179" s="94"/>
      <c r="O179" s="194"/>
    </row>
    <row r="180" spans="1:15">
      <c r="A180" s="201"/>
      <c r="B180" s="94"/>
      <c r="C180" s="94"/>
      <c r="D180" s="43"/>
      <c r="E180" s="43"/>
      <c r="F180" s="43"/>
      <c r="G180" s="43"/>
      <c r="H180" s="43"/>
      <c r="I180" s="43"/>
      <c r="J180" s="43"/>
      <c r="K180" s="94"/>
      <c r="L180" s="94"/>
      <c r="M180" s="94"/>
      <c r="N180" s="94"/>
      <c r="O180" s="194"/>
    </row>
    <row r="181" spans="1:15" ht="15.75" thickBot="1">
      <c r="A181" s="201"/>
      <c r="B181" s="94"/>
      <c r="C181" s="67" t="s">
        <v>121</v>
      </c>
      <c r="D181" s="43"/>
      <c r="E181" s="43"/>
      <c r="F181" s="43"/>
      <c r="G181" s="43"/>
      <c r="H181" s="43"/>
      <c r="I181" s="43"/>
      <c r="J181" s="43"/>
      <c r="K181" s="94"/>
      <c r="L181" s="94"/>
      <c r="M181" s="94"/>
      <c r="N181" s="94"/>
      <c r="O181" s="194"/>
    </row>
    <row r="182" spans="1:15" ht="25.5" thickBot="1">
      <c r="A182" s="201"/>
      <c r="B182" s="94"/>
      <c r="C182" s="127"/>
      <c r="D182" s="127"/>
      <c r="E182" s="127"/>
      <c r="F182" s="127"/>
      <c r="G182" s="127"/>
      <c r="H182" s="128"/>
      <c r="I182" s="129" t="s">
        <v>26</v>
      </c>
      <c r="J182" s="130" t="s">
        <v>27</v>
      </c>
      <c r="K182" s="130" t="s">
        <v>28</v>
      </c>
      <c r="L182" s="131" t="s">
        <v>29</v>
      </c>
      <c r="M182" s="132" t="s">
        <v>114</v>
      </c>
      <c r="N182" s="133" t="s">
        <v>115</v>
      </c>
      <c r="O182" s="194"/>
    </row>
    <row r="183" spans="1:15">
      <c r="A183" s="201"/>
      <c r="B183" s="94"/>
      <c r="C183" s="67" t="s">
        <v>113</v>
      </c>
      <c r="D183" s="134">
        <f>I171</f>
        <v>2000</v>
      </c>
      <c r="E183" s="43"/>
      <c r="F183" s="43"/>
      <c r="G183" s="43"/>
      <c r="H183" s="135"/>
      <c r="I183" s="136"/>
      <c r="J183" s="137"/>
      <c r="K183" s="138"/>
      <c r="L183" s="94"/>
      <c r="M183" s="139"/>
      <c r="N183" s="140"/>
      <c r="O183" s="194"/>
    </row>
    <row r="184" spans="1:15">
      <c r="A184" s="201"/>
      <c r="B184" s="94"/>
      <c r="C184" s="43"/>
      <c r="D184" s="141" t="s">
        <v>111</v>
      </c>
      <c r="E184" s="142">
        <v>1</v>
      </c>
      <c r="F184" s="36" t="s">
        <v>112</v>
      </c>
      <c r="G184" s="36"/>
      <c r="H184" s="101"/>
      <c r="I184" s="7">
        <f>G160*$E$184*$D$183</f>
        <v>302702000</v>
      </c>
      <c r="J184" s="16">
        <f t="shared" ref="J184:J195" si="13">$H$160*E184*$D$183</f>
        <v>622356000</v>
      </c>
      <c r="K184" s="16">
        <f t="shared" ref="K184:K195" si="14">$I$160*E184*$D$183</f>
        <v>337234000</v>
      </c>
      <c r="L184" s="17">
        <f t="shared" ref="L184:L195" si="15">$J$160*E184*$D$183</f>
        <v>355582000</v>
      </c>
      <c r="M184" s="18">
        <f>$F$163</f>
        <v>143900006</v>
      </c>
      <c r="N184" s="19" t="str">
        <f>IF(I184&gt;M184,"Achievement not feasible, unless the budget increases","Achievement feasible. The baseline expenditure is higher")</f>
        <v>Achievement not feasible, unless the budget increases</v>
      </c>
      <c r="O184" s="194"/>
    </row>
    <row r="185" spans="1:15">
      <c r="A185" s="201"/>
      <c r="B185" s="94"/>
      <c r="C185" s="43"/>
      <c r="D185" s="36" t="s">
        <v>111</v>
      </c>
      <c r="E185" s="142">
        <v>0.95</v>
      </c>
      <c r="F185" s="36" t="s">
        <v>112</v>
      </c>
      <c r="G185" s="36"/>
      <c r="H185" s="101"/>
      <c r="I185" s="7">
        <f t="shared" ref="I185:I195" si="16">$G$160*$D$183*E185</f>
        <v>287566900</v>
      </c>
      <c r="J185" s="16">
        <f t="shared" si="13"/>
        <v>591238200</v>
      </c>
      <c r="K185" s="16">
        <f t="shared" si="14"/>
        <v>320372300</v>
      </c>
      <c r="L185" s="17">
        <f t="shared" si="15"/>
        <v>337802899.99999994</v>
      </c>
      <c r="M185" s="18">
        <f t="shared" ref="M185:M189" si="17">$F$163</f>
        <v>143900006</v>
      </c>
      <c r="N185" s="19" t="str">
        <f t="shared" ref="N185:N195" si="18">IF(I185&gt;M185,"Achievement not feasible, unless the budget increases","Achievement feasible. The baseline expenditure is higher")</f>
        <v>Achievement not feasible, unless the budget increases</v>
      </c>
      <c r="O185" s="194"/>
    </row>
    <row r="186" spans="1:15">
      <c r="A186" s="201"/>
      <c r="B186" s="94"/>
      <c r="C186" s="43"/>
      <c r="D186" s="36" t="s">
        <v>111</v>
      </c>
      <c r="E186" s="142">
        <v>0.9</v>
      </c>
      <c r="F186" s="36" t="s">
        <v>112</v>
      </c>
      <c r="G186" s="36"/>
      <c r="H186" s="101"/>
      <c r="I186" s="7">
        <f t="shared" si="16"/>
        <v>272431800</v>
      </c>
      <c r="J186" s="16">
        <f t="shared" si="13"/>
        <v>560120400</v>
      </c>
      <c r="K186" s="16">
        <f t="shared" si="14"/>
        <v>303510600.00000006</v>
      </c>
      <c r="L186" s="17">
        <f t="shared" si="15"/>
        <v>320023800</v>
      </c>
      <c r="M186" s="18">
        <f t="shared" si="17"/>
        <v>143900006</v>
      </c>
      <c r="N186" s="19" t="str">
        <f t="shared" si="18"/>
        <v>Achievement not feasible, unless the budget increases</v>
      </c>
      <c r="O186" s="194"/>
    </row>
    <row r="187" spans="1:15">
      <c r="A187" s="201"/>
      <c r="B187" s="94"/>
      <c r="C187" s="43"/>
      <c r="D187" s="36" t="s">
        <v>111</v>
      </c>
      <c r="E187" s="142">
        <v>0.85</v>
      </c>
      <c r="F187" s="36" t="s">
        <v>112</v>
      </c>
      <c r="G187" s="36"/>
      <c r="H187" s="101"/>
      <c r="I187" s="7">
        <f t="shared" si="16"/>
        <v>257296700</v>
      </c>
      <c r="J187" s="16">
        <f t="shared" si="13"/>
        <v>529002600</v>
      </c>
      <c r="K187" s="16">
        <f t="shared" si="14"/>
        <v>286648899.99999994</v>
      </c>
      <c r="L187" s="17">
        <f t="shared" si="15"/>
        <v>302244700</v>
      </c>
      <c r="M187" s="18">
        <f t="shared" si="17"/>
        <v>143900006</v>
      </c>
      <c r="N187" s="19" t="str">
        <f t="shared" si="18"/>
        <v>Achievement not feasible, unless the budget increases</v>
      </c>
      <c r="O187" s="194"/>
    </row>
    <row r="188" spans="1:15">
      <c r="A188" s="201"/>
      <c r="B188" s="94"/>
      <c r="C188" s="43"/>
      <c r="D188" s="141" t="s">
        <v>111</v>
      </c>
      <c r="E188" s="143">
        <v>0.8</v>
      </c>
      <c r="F188" s="141" t="s">
        <v>112</v>
      </c>
      <c r="G188" s="141"/>
      <c r="H188" s="111"/>
      <c r="I188" s="7">
        <f t="shared" si="16"/>
        <v>242161600</v>
      </c>
      <c r="J188" s="16">
        <f t="shared" si="13"/>
        <v>497884800.00000006</v>
      </c>
      <c r="K188" s="16">
        <f t="shared" si="14"/>
        <v>269787200</v>
      </c>
      <c r="L188" s="17">
        <f t="shared" si="15"/>
        <v>284465600.00000006</v>
      </c>
      <c r="M188" s="18">
        <f t="shared" si="17"/>
        <v>143900006</v>
      </c>
      <c r="N188" s="19" t="str">
        <f t="shared" si="18"/>
        <v>Achievement not feasible, unless the budget increases</v>
      </c>
      <c r="O188" s="194"/>
    </row>
    <row r="189" spans="1:15">
      <c r="A189" s="201"/>
      <c r="B189" s="94"/>
      <c r="C189" s="43"/>
      <c r="D189" s="141" t="s">
        <v>111</v>
      </c>
      <c r="E189" s="143">
        <v>0.7</v>
      </c>
      <c r="F189" s="141" t="s">
        <v>112</v>
      </c>
      <c r="G189" s="141"/>
      <c r="H189" s="111"/>
      <c r="I189" s="7">
        <f t="shared" si="16"/>
        <v>211891400</v>
      </c>
      <c r="J189" s="16">
        <f t="shared" si="13"/>
        <v>435649199.99999994</v>
      </c>
      <c r="K189" s="16">
        <f t="shared" si="14"/>
        <v>236063800</v>
      </c>
      <c r="L189" s="17">
        <f t="shared" si="15"/>
        <v>248907400</v>
      </c>
      <c r="M189" s="18">
        <f t="shared" si="17"/>
        <v>143900006</v>
      </c>
      <c r="N189" s="19" t="str">
        <f t="shared" ref="N189" si="19">IF(I189&gt;M189,"Achievement not feasible, unless the budget increases","Achievement feasible. The baseline expenditure is higher")</f>
        <v>Achievement not feasible, unless the budget increases</v>
      </c>
      <c r="O189" s="194"/>
    </row>
    <row r="190" spans="1:15">
      <c r="A190" s="201"/>
      <c r="B190" s="94"/>
      <c r="C190" s="43"/>
      <c r="D190" s="141" t="s">
        <v>111</v>
      </c>
      <c r="E190" s="143">
        <v>0.6</v>
      </c>
      <c r="F190" s="141" t="s">
        <v>112</v>
      </c>
      <c r="G190" s="141"/>
      <c r="H190" s="111"/>
      <c r="I190" s="7">
        <f t="shared" si="16"/>
        <v>181621200</v>
      </c>
      <c r="J190" s="16">
        <f t="shared" si="13"/>
        <v>373413600</v>
      </c>
      <c r="K190" s="16">
        <f t="shared" si="14"/>
        <v>202340400</v>
      </c>
      <c r="L190" s="17">
        <f t="shared" si="15"/>
        <v>213349199.99999997</v>
      </c>
      <c r="M190" s="144">
        <v>143900006</v>
      </c>
      <c r="N190" s="19" t="str">
        <f t="shared" si="18"/>
        <v>Achievement not feasible, unless the budget increases</v>
      </c>
      <c r="O190" s="194"/>
    </row>
    <row r="191" spans="1:15">
      <c r="A191" s="201"/>
      <c r="B191" s="94"/>
      <c r="C191" s="43"/>
      <c r="D191" s="141" t="s">
        <v>111</v>
      </c>
      <c r="E191" s="142">
        <v>0.5</v>
      </c>
      <c r="F191" s="141" t="s">
        <v>112</v>
      </c>
      <c r="G191" s="36"/>
      <c r="H191" s="101"/>
      <c r="I191" s="7">
        <f t="shared" si="16"/>
        <v>151351000</v>
      </c>
      <c r="J191" s="16">
        <f t="shared" si="13"/>
        <v>311178000</v>
      </c>
      <c r="K191" s="16">
        <f t="shared" si="14"/>
        <v>168617000</v>
      </c>
      <c r="L191" s="17">
        <f t="shared" si="15"/>
        <v>177791000</v>
      </c>
      <c r="M191" s="18">
        <v>143900006</v>
      </c>
      <c r="N191" s="19" t="str">
        <f t="shared" si="18"/>
        <v>Achievement not feasible, unless the budget increases</v>
      </c>
      <c r="O191" s="194"/>
    </row>
    <row r="192" spans="1:15">
      <c r="A192" s="201"/>
      <c r="B192" s="94"/>
      <c r="C192" s="43"/>
      <c r="D192" s="141" t="s">
        <v>111</v>
      </c>
      <c r="E192" s="142">
        <v>0.4</v>
      </c>
      <c r="F192" s="141" t="s">
        <v>112</v>
      </c>
      <c r="G192" s="36"/>
      <c r="H192" s="101"/>
      <c r="I192" s="7">
        <f t="shared" si="16"/>
        <v>121080800</v>
      </c>
      <c r="J192" s="16">
        <f t="shared" si="13"/>
        <v>248942400.00000003</v>
      </c>
      <c r="K192" s="16">
        <f t="shared" si="14"/>
        <v>134893600</v>
      </c>
      <c r="L192" s="17">
        <f t="shared" si="15"/>
        <v>142232800.00000003</v>
      </c>
      <c r="M192" s="18">
        <v>143900006</v>
      </c>
      <c r="N192" s="19" t="str">
        <f t="shared" si="18"/>
        <v>Achievement feasible. The baseline expenditure is higher</v>
      </c>
      <c r="O192" s="194"/>
    </row>
    <row r="193" spans="1:15">
      <c r="A193" s="201"/>
      <c r="B193" s="94"/>
      <c r="C193" s="43"/>
      <c r="D193" s="141" t="s">
        <v>111</v>
      </c>
      <c r="E193" s="142">
        <v>0.3</v>
      </c>
      <c r="F193" s="141" t="s">
        <v>112</v>
      </c>
      <c r="G193" s="36"/>
      <c r="H193" s="101"/>
      <c r="I193" s="7">
        <f t="shared" si="16"/>
        <v>90810600</v>
      </c>
      <c r="J193" s="16">
        <f t="shared" si="13"/>
        <v>186706800</v>
      </c>
      <c r="K193" s="16">
        <f t="shared" si="14"/>
        <v>101170200</v>
      </c>
      <c r="L193" s="17">
        <f t="shared" si="15"/>
        <v>106674599.99999999</v>
      </c>
      <c r="M193" s="18">
        <v>143900006</v>
      </c>
      <c r="N193" s="19" t="str">
        <f t="shared" si="18"/>
        <v>Achievement feasible. The baseline expenditure is higher</v>
      </c>
      <c r="O193" s="194"/>
    </row>
    <row r="194" spans="1:15">
      <c r="A194" s="201"/>
      <c r="B194" s="94"/>
      <c r="C194" s="43"/>
      <c r="D194" s="141" t="s">
        <v>111</v>
      </c>
      <c r="E194" s="142">
        <v>0.2</v>
      </c>
      <c r="F194" s="141" t="s">
        <v>112</v>
      </c>
      <c r="G194" s="36"/>
      <c r="H194" s="101"/>
      <c r="I194" s="7">
        <f t="shared" si="16"/>
        <v>60540400</v>
      </c>
      <c r="J194" s="16">
        <f t="shared" si="13"/>
        <v>124471200.00000001</v>
      </c>
      <c r="K194" s="16">
        <f t="shared" si="14"/>
        <v>67446800</v>
      </c>
      <c r="L194" s="17">
        <f t="shared" si="15"/>
        <v>71116400.000000015</v>
      </c>
      <c r="M194" s="18">
        <v>143900006</v>
      </c>
      <c r="N194" s="19" t="str">
        <f t="shared" si="18"/>
        <v>Achievement feasible. The baseline expenditure is higher</v>
      </c>
      <c r="O194" s="194"/>
    </row>
    <row r="195" spans="1:15" ht="15.75" thickBot="1">
      <c r="A195" s="201"/>
      <c r="B195" s="94"/>
      <c r="C195" s="145"/>
      <c r="D195" s="146" t="s">
        <v>111</v>
      </c>
      <c r="E195" s="147">
        <v>0.1</v>
      </c>
      <c r="F195" s="146" t="s">
        <v>112</v>
      </c>
      <c r="G195" s="148"/>
      <c r="H195" s="105"/>
      <c r="I195" s="149">
        <f t="shared" si="16"/>
        <v>30270200</v>
      </c>
      <c r="J195" s="150">
        <f t="shared" si="13"/>
        <v>62235600.000000007</v>
      </c>
      <c r="K195" s="150">
        <f t="shared" si="14"/>
        <v>33723400</v>
      </c>
      <c r="L195" s="151">
        <f t="shared" si="15"/>
        <v>35558200.000000007</v>
      </c>
      <c r="M195" s="152">
        <v>143900006</v>
      </c>
      <c r="N195" s="153" t="str">
        <f t="shared" si="18"/>
        <v>Achievement feasible. The baseline expenditure is higher</v>
      </c>
      <c r="O195" s="194"/>
    </row>
    <row r="196" spans="1:15">
      <c r="A196" s="201"/>
      <c r="B196" s="94"/>
      <c r="C196" s="43"/>
      <c r="D196" s="43"/>
      <c r="E196" s="43"/>
      <c r="F196" s="43"/>
      <c r="G196" s="43"/>
      <c r="H196" s="43"/>
      <c r="I196" s="43"/>
      <c r="J196" s="43"/>
      <c r="K196" s="94"/>
      <c r="L196" s="94"/>
      <c r="M196" s="94"/>
      <c r="N196" s="94"/>
      <c r="O196" s="194"/>
    </row>
    <row r="197" spans="1:15">
      <c r="A197" s="201"/>
      <c r="B197" s="94"/>
      <c r="C197" s="43" t="s">
        <v>120</v>
      </c>
      <c r="D197" s="43"/>
      <c r="E197" s="43"/>
      <c r="F197" s="43"/>
      <c r="G197" s="43"/>
      <c r="H197" s="43"/>
      <c r="I197" s="43"/>
      <c r="J197" s="43"/>
      <c r="K197" s="94"/>
      <c r="L197" s="94"/>
      <c r="M197" s="94"/>
      <c r="N197" s="94"/>
      <c r="O197" s="194"/>
    </row>
    <row r="198" spans="1:15">
      <c r="A198" s="201"/>
      <c r="B198" s="94"/>
      <c r="C198" s="43" t="s">
        <v>117</v>
      </c>
      <c r="D198" s="43"/>
      <c r="E198" s="43"/>
      <c r="F198" s="43"/>
      <c r="G198" s="43"/>
      <c r="H198" s="43"/>
      <c r="I198" s="43"/>
      <c r="J198" s="43"/>
      <c r="K198" s="94"/>
      <c r="L198" s="94"/>
      <c r="M198" s="94"/>
      <c r="N198" s="94"/>
      <c r="O198" s="194"/>
    </row>
    <row r="199" spans="1:15">
      <c r="A199" s="201"/>
      <c r="B199" s="94"/>
      <c r="C199" s="43" t="s">
        <v>126</v>
      </c>
      <c r="D199" s="43"/>
      <c r="E199" s="43"/>
      <c r="F199" s="43"/>
      <c r="G199" s="43"/>
      <c r="H199" s="43"/>
      <c r="I199" s="43"/>
      <c r="J199" s="43"/>
      <c r="K199" s="94"/>
      <c r="L199" s="94"/>
      <c r="M199" s="94"/>
      <c r="N199" s="94"/>
      <c r="O199" s="194"/>
    </row>
    <row r="200" spans="1:15">
      <c r="A200" s="201"/>
      <c r="B200" s="94"/>
      <c r="C200" s="43"/>
      <c r="D200" s="43"/>
      <c r="E200" s="43"/>
      <c r="F200" s="43"/>
      <c r="G200" s="43"/>
      <c r="H200" s="43"/>
      <c r="I200" s="43"/>
      <c r="J200" s="43"/>
      <c r="K200" s="94"/>
      <c r="L200" s="94"/>
      <c r="M200" s="94"/>
      <c r="N200" s="94"/>
      <c r="O200" s="194"/>
    </row>
    <row r="201" spans="1:15" ht="15.75" thickBot="1">
      <c r="A201" s="201"/>
      <c r="B201" s="94"/>
      <c r="C201" s="43"/>
      <c r="D201" s="43"/>
      <c r="E201" s="43"/>
      <c r="F201" s="43"/>
      <c r="G201" s="43"/>
      <c r="H201" s="43"/>
      <c r="I201" s="43"/>
      <c r="J201" s="43"/>
      <c r="K201" s="94"/>
      <c r="L201" s="94"/>
      <c r="M201" s="94"/>
      <c r="N201" s="94"/>
      <c r="O201" s="194"/>
    </row>
    <row r="202" spans="1:15" ht="15.75" thickBot="1">
      <c r="A202" s="198">
        <v>8</v>
      </c>
      <c r="B202" s="21" t="s">
        <v>193</v>
      </c>
      <c r="C202" s="21"/>
      <c r="D202" s="21"/>
      <c r="E202" s="21"/>
      <c r="F202" s="21"/>
      <c r="G202" s="21"/>
      <c r="H202" s="22"/>
      <c r="I202" s="22"/>
      <c r="J202" s="22"/>
      <c r="K202" s="22"/>
      <c r="L202" s="22"/>
      <c r="M202" s="22"/>
      <c r="N202" s="22"/>
      <c r="O202" s="193"/>
    </row>
    <row r="203" spans="1:15">
      <c r="A203" s="201"/>
      <c r="B203" s="94"/>
      <c r="C203" s="43"/>
      <c r="D203" s="43"/>
      <c r="E203" s="43"/>
      <c r="F203" s="43"/>
      <c r="G203" s="43"/>
      <c r="H203" s="43"/>
      <c r="I203" s="43"/>
      <c r="J203" s="43"/>
      <c r="K203" s="94"/>
      <c r="L203" s="94"/>
      <c r="M203" s="94"/>
      <c r="N203" s="94"/>
      <c r="O203" s="194"/>
    </row>
    <row r="204" spans="1:15">
      <c r="A204" s="201"/>
      <c r="B204" s="94"/>
      <c r="C204" s="43" t="s">
        <v>123</v>
      </c>
      <c r="D204" s="43"/>
      <c r="E204" s="43"/>
      <c r="F204" s="43"/>
      <c r="G204" s="43"/>
      <c r="H204" s="43"/>
      <c r="I204" s="43"/>
      <c r="J204" s="43"/>
      <c r="K204" s="94"/>
      <c r="L204" s="94"/>
      <c r="M204" s="94"/>
      <c r="N204" s="94"/>
      <c r="O204" s="194"/>
    </row>
    <row r="205" spans="1:15">
      <c r="A205" s="201"/>
      <c r="B205" s="94"/>
      <c r="C205" s="43" t="s">
        <v>128</v>
      </c>
      <c r="D205" s="43"/>
      <c r="E205" s="43"/>
      <c r="F205" s="43"/>
      <c r="G205" s="43"/>
      <c r="H205" s="43"/>
      <c r="I205" s="43"/>
      <c r="J205" s="43"/>
      <c r="K205" s="94"/>
      <c r="L205" s="94"/>
      <c r="M205" s="94"/>
      <c r="N205" s="94"/>
      <c r="O205" s="194"/>
    </row>
    <row r="206" spans="1:15">
      <c r="A206" s="201"/>
      <c r="B206" s="94"/>
      <c r="C206" s="43" t="s">
        <v>127</v>
      </c>
      <c r="D206" s="43"/>
      <c r="E206" s="43"/>
      <c r="F206" s="43"/>
      <c r="G206" s="43"/>
      <c r="H206" s="43"/>
      <c r="I206" s="43"/>
      <c r="J206" s="43"/>
      <c r="K206" s="94"/>
      <c r="L206" s="94"/>
      <c r="M206" s="94"/>
      <c r="N206" s="94"/>
      <c r="O206" s="194"/>
    </row>
    <row r="207" spans="1:15">
      <c r="A207" s="201"/>
      <c r="B207" s="94"/>
      <c r="C207" s="43" t="s">
        <v>130</v>
      </c>
      <c r="D207" s="43"/>
      <c r="E207" s="43"/>
      <c r="F207" s="43"/>
      <c r="G207" s="43"/>
      <c r="H207" s="43"/>
      <c r="I207" s="43"/>
      <c r="J207" s="43"/>
      <c r="K207" s="94"/>
      <c r="L207" s="94"/>
      <c r="M207" s="94"/>
      <c r="N207" s="94"/>
      <c r="O207" s="194"/>
    </row>
    <row r="208" spans="1:15">
      <c r="A208" s="201"/>
      <c r="B208" s="94"/>
      <c r="C208" s="43" t="s">
        <v>129</v>
      </c>
      <c r="D208" s="43"/>
      <c r="E208" s="43"/>
      <c r="F208" s="43"/>
      <c r="G208" s="43"/>
      <c r="H208" s="43"/>
      <c r="I208" s="43"/>
      <c r="J208" s="43"/>
      <c r="K208" s="94"/>
      <c r="L208" s="94"/>
      <c r="M208" s="94"/>
      <c r="N208" s="94"/>
      <c r="O208" s="194"/>
    </row>
    <row r="209" spans="1:15">
      <c r="A209" s="201"/>
      <c r="B209" s="94"/>
      <c r="C209" s="43"/>
      <c r="D209" s="43"/>
      <c r="E209" s="43"/>
      <c r="F209" s="43"/>
      <c r="G209" s="43"/>
      <c r="H209" s="43"/>
      <c r="I209" s="43"/>
      <c r="J209" s="43"/>
      <c r="K209" s="94"/>
      <c r="L209" s="94"/>
      <c r="M209" s="94"/>
      <c r="N209" s="94"/>
      <c r="O209" s="194"/>
    </row>
    <row r="210" spans="1:15">
      <c r="A210" s="200">
        <v>8.1</v>
      </c>
      <c r="B210" s="94"/>
      <c r="C210" s="179" t="s">
        <v>131</v>
      </c>
      <c r="D210" s="43"/>
      <c r="E210" s="43"/>
      <c r="F210" s="43"/>
      <c r="G210" s="43"/>
      <c r="H210" s="43"/>
      <c r="I210" s="43"/>
      <c r="J210" s="43"/>
      <c r="K210" s="94"/>
      <c r="L210" s="94"/>
      <c r="M210" s="94"/>
      <c r="N210" s="94"/>
      <c r="O210" s="194"/>
    </row>
    <row r="211" spans="1:15" ht="15.75" thickBot="1">
      <c r="A211" s="201"/>
      <c r="B211" s="94"/>
      <c r="C211" s="43" t="s">
        <v>132</v>
      </c>
      <c r="D211" s="43"/>
      <c r="E211" s="43"/>
      <c r="F211" s="43"/>
      <c r="G211" s="43"/>
      <c r="H211" s="43"/>
      <c r="I211" s="43"/>
      <c r="J211" s="43"/>
      <c r="K211" s="94"/>
      <c r="L211" s="94"/>
      <c r="M211" s="94"/>
      <c r="N211" s="94"/>
      <c r="O211" s="194"/>
    </row>
    <row r="212" spans="1:15" ht="15.75" thickBot="1">
      <c r="A212" s="201"/>
      <c r="B212" s="94"/>
      <c r="C212" s="43" t="s">
        <v>133</v>
      </c>
      <c r="D212" s="43"/>
      <c r="E212" s="43"/>
      <c r="F212" s="97">
        <f>F51</f>
        <v>338</v>
      </c>
      <c r="G212" s="43" t="s">
        <v>134</v>
      </c>
      <c r="H212" s="43"/>
      <c r="I212" s="97">
        <f>I51</f>
        <v>373</v>
      </c>
      <c r="J212" s="43" t="s">
        <v>135</v>
      </c>
      <c r="K212" s="94"/>
      <c r="L212" s="94"/>
      <c r="M212" s="94"/>
      <c r="N212" s="94"/>
      <c r="O212" s="194"/>
    </row>
    <row r="213" spans="1:15">
      <c r="A213" s="201"/>
      <c r="B213" s="94"/>
      <c r="C213" s="43" t="s">
        <v>136</v>
      </c>
      <c r="D213" s="43"/>
      <c r="E213" s="43"/>
      <c r="F213" s="43"/>
      <c r="G213" s="43"/>
      <c r="H213" s="43"/>
      <c r="I213" s="43"/>
      <c r="J213" s="43"/>
      <c r="K213" s="94"/>
      <c r="L213" s="94"/>
      <c r="M213" s="94"/>
      <c r="N213" s="94"/>
      <c r="O213" s="194"/>
    </row>
    <row r="214" spans="1:15">
      <c r="A214" s="201"/>
      <c r="B214" s="94"/>
      <c r="C214" s="43"/>
      <c r="D214" s="43"/>
      <c r="E214" s="43"/>
      <c r="F214" s="43"/>
      <c r="G214" s="43"/>
      <c r="H214" s="43"/>
      <c r="I214" s="43"/>
      <c r="J214" s="43"/>
      <c r="K214" s="94"/>
      <c r="L214" s="94"/>
      <c r="M214" s="94"/>
      <c r="N214" s="94"/>
      <c r="O214" s="194"/>
    </row>
    <row r="215" spans="1:15">
      <c r="A215" s="200">
        <v>8.1999999999999993</v>
      </c>
      <c r="B215" s="94"/>
      <c r="C215" s="179" t="s">
        <v>137</v>
      </c>
      <c r="D215" s="43"/>
      <c r="E215" s="43"/>
      <c r="F215" s="43"/>
      <c r="G215" s="43"/>
      <c r="H215" s="43"/>
      <c r="I215" s="43"/>
      <c r="J215" s="43"/>
      <c r="K215" s="94"/>
      <c r="L215" s="94"/>
      <c r="M215" s="94"/>
      <c r="N215" s="94"/>
      <c r="O215" s="194"/>
    </row>
    <row r="216" spans="1:15">
      <c r="A216" s="201"/>
      <c r="B216" s="94"/>
      <c r="C216" s="43" t="s">
        <v>138</v>
      </c>
      <c r="D216" s="43"/>
      <c r="E216" s="43"/>
      <c r="F216" s="43"/>
      <c r="G216" s="43"/>
      <c r="H216" s="43"/>
      <c r="I216" s="43"/>
      <c r="J216" s="43"/>
      <c r="K216" s="94"/>
      <c r="L216" s="94"/>
      <c r="M216" s="94"/>
      <c r="N216" s="94"/>
      <c r="O216" s="194"/>
    </row>
    <row r="217" spans="1:15">
      <c r="A217" s="201"/>
      <c r="B217" s="94"/>
      <c r="C217" s="43" t="s">
        <v>139</v>
      </c>
      <c r="D217" s="43"/>
      <c r="E217" s="43"/>
      <c r="F217" s="43"/>
      <c r="G217" s="43"/>
      <c r="H217" s="43"/>
      <c r="I217" s="43"/>
      <c r="J217" s="43"/>
      <c r="K217" s="94"/>
      <c r="L217" s="94"/>
      <c r="M217" s="94"/>
      <c r="N217" s="94"/>
      <c r="O217" s="194"/>
    </row>
    <row r="218" spans="1:15">
      <c r="A218" s="201"/>
      <c r="B218" s="94"/>
      <c r="C218" s="43" t="s">
        <v>140</v>
      </c>
      <c r="D218" s="43"/>
      <c r="E218" s="43"/>
      <c r="F218" s="43"/>
      <c r="G218" s="43"/>
      <c r="H218" s="43"/>
      <c r="I218" s="43"/>
      <c r="J218" s="43"/>
      <c r="K218" s="94"/>
      <c r="L218" s="94"/>
      <c r="M218" s="94"/>
      <c r="N218" s="94"/>
      <c r="O218" s="194"/>
    </row>
    <row r="219" spans="1:15">
      <c r="A219" s="201"/>
      <c r="B219" s="94"/>
      <c r="C219" s="43" t="s">
        <v>141</v>
      </c>
      <c r="D219" s="43"/>
      <c r="E219" s="43"/>
      <c r="F219" s="43"/>
      <c r="G219" s="43"/>
      <c r="H219" s="43"/>
      <c r="I219" s="43"/>
      <c r="J219" s="43"/>
      <c r="K219" s="94"/>
      <c r="L219" s="94"/>
      <c r="M219" s="94"/>
      <c r="N219" s="94"/>
      <c r="O219" s="194"/>
    </row>
    <row r="220" spans="1:15">
      <c r="A220" s="201"/>
      <c r="B220" s="94"/>
      <c r="C220" s="43" t="s">
        <v>142</v>
      </c>
      <c r="D220" s="43"/>
      <c r="E220" s="43"/>
      <c r="F220" s="43"/>
      <c r="G220" s="43"/>
      <c r="H220" s="43"/>
      <c r="I220" s="43"/>
      <c r="J220" s="43"/>
      <c r="K220" s="94"/>
      <c r="L220" s="94"/>
      <c r="M220" s="94"/>
      <c r="N220" s="94"/>
      <c r="O220" s="194"/>
    </row>
    <row r="221" spans="1:15">
      <c r="A221" s="201"/>
      <c r="B221" s="94"/>
      <c r="C221" s="43" t="s">
        <v>143</v>
      </c>
      <c r="D221" s="43"/>
      <c r="E221" s="43"/>
      <c r="F221" s="43"/>
      <c r="G221" s="43"/>
      <c r="H221" s="43"/>
      <c r="I221" s="43"/>
      <c r="J221" s="43"/>
      <c r="K221" s="94"/>
      <c r="L221" s="94"/>
      <c r="M221" s="94"/>
      <c r="N221" s="94"/>
      <c r="O221" s="194"/>
    </row>
    <row r="222" spans="1:15" ht="15.75" thickBot="1">
      <c r="A222" s="201"/>
      <c r="B222" s="94"/>
      <c r="C222" s="67" t="s">
        <v>144</v>
      </c>
      <c r="D222" s="94"/>
      <c r="E222" s="94"/>
      <c r="F222" s="94"/>
      <c r="G222" s="94"/>
      <c r="H222" s="43"/>
      <c r="I222" s="43"/>
      <c r="J222" s="43"/>
      <c r="K222" s="94"/>
      <c r="L222" s="94"/>
      <c r="M222" s="94"/>
      <c r="N222" s="94"/>
      <c r="O222" s="194"/>
    </row>
    <row r="223" spans="1:15" ht="15.75" thickBot="1">
      <c r="A223" s="201"/>
      <c r="B223" s="94"/>
      <c r="C223" s="232" t="s">
        <v>33</v>
      </c>
      <c r="D223" s="232"/>
      <c r="E223" s="232"/>
      <c r="F223" s="233"/>
      <c r="G223" s="25" t="s">
        <v>154</v>
      </c>
      <c r="H223" s="43"/>
      <c r="I223" s="43"/>
      <c r="J223" s="43"/>
      <c r="K223" s="94"/>
      <c r="L223" s="94"/>
      <c r="M223" s="94"/>
      <c r="N223" s="94"/>
      <c r="O223" s="194"/>
    </row>
    <row r="224" spans="1:15">
      <c r="A224" s="201"/>
      <c r="B224" s="94"/>
      <c r="C224" s="234" t="s">
        <v>153</v>
      </c>
      <c r="D224" s="234"/>
      <c r="E224" s="234"/>
      <c r="F224" s="235"/>
      <c r="G224" s="83">
        <f>G136</f>
        <v>1643.4716115465494</v>
      </c>
      <c r="H224" s="43"/>
      <c r="I224" s="43"/>
      <c r="J224" s="43"/>
      <c r="K224" s="94"/>
      <c r="L224" s="94"/>
      <c r="M224" s="94"/>
      <c r="N224" s="94"/>
      <c r="O224" s="194"/>
    </row>
    <row r="225" spans="1:15">
      <c r="A225" s="201"/>
      <c r="B225" s="94"/>
      <c r="C225" s="236" t="s">
        <v>150</v>
      </c>
      <c r="D225" s="236"/>
      <c r="E225" s="236"/>
      <c r="F225" s="237"/>
      <c r="G225" s="86">
        <f>G224*0.4</f>
        <v>657.38864461861976</v>
      </c>
      <c r="H225" s="43"/>
      <c r="I225" s="43"/>
      <c r="J225" s="43"/>
      <c r="K225" s="94"/>
      <c r="L225" s="94"/>
      <c r="M225" s="94"/>
      <c r="N225" s="94"/>
      <c r="O225" s="194"/>
    </row>
    <row r="226" spans="1:15">
      <c r="A226" s="201"/>
      <c r="B226" s="94"/>
      <c r="C226" s="238" t="s">
        <v>151</v>
      </c>
      <c r="D226" s="238"/>
      <c r="E226" s="238"/>
      <c r="F226" s="239"/>
      <c r="G226" s="154">
        <f>G224*0.5</f>
        <v>821.73580577327471</v>
      </c>
      <c r="H226" s="43"/>
      <c r="I226" s="43"/>
      <c r="J226" s="43"/>
      <c r="K226" s="94"/>
      <c r="L226" s="94"/>
      <c r="M226" s="94"/>
      <c r="N226" s="62"/>
      <c r="O226" s="194"/>
    </row>
    <row r="227" spans="1:15">
      <c r="A227" s="201"/>
      <c r="B227" s="94"/>
      <c r="C227" s="81" t="s">
        <v>152</v>
      </c>
      <c r="D227" s="81"/>
      <c r="E227" s="81"/>
      <c r="F227" s="155"/>
      <c r="G227" s="156">
        <f>G224*0.6</f>
        <v>986.08296692792965</v>
      </c>
      <c r="H227" s="43"/>
      <c r="I227" s="43"/>
      <c r="J227" s="43"/>
      <c r="K227" s="94"/>
      <c r="L227" s="94"/>
      <c r="M227" s="94"/>
      <c r="N227" s="62"/>
      <c r="O227" s="194"/>
    </row>
    <row r="228" spans="1:15" ht="15.75" thickBot="1">
      <c r="A228" s="201"/>
      <c r="B228" s="94"/>
      <c r="C228" s="240" t="s">
        <v>155</v>
      </c>
      <c r="D228" s="240"/>
      <c r="E228" s="240"/>
      <c r="F228" s="241"/>
      <c r="G228" s="157">
        <f>G224*0.7</f>
        <v>1150.4301280825846</v>
      </c>
      <c r="H228" s="43"/>
      <c r="I228" s="43"/>
      <c r="J228" s="43"/>
      <c r="K228" s="94"/>
      <c r="L228" s="94"/>
      <c r="M228" s="94"/>
      <c r="N228" s="184" t="s">
        <v>160</v>
      </c>
      <c r="O228" s="194"/>
    </row>
    <row r="229" spans="1:15" s="3" customFormat="1">
      <c r="A229" s="201"/>
      <c r="B229" s="94"/>
      <c r="C229" s="245"/>
      <c r="D229" s="245"/>
      <c r="E229" s="245"/>
      <c r="F229" s="245"/>
      <c r="G229" s="158"/>
      <c r="H229" s="43"/>
      <c r="I229" s="43"/>
      <c r="J229" s="43"/>
      <c r="K229" s="94"/>
      <c r="L229" s="94"/>
      <c r="M229" s="94"/>
      <c r="N229" s="173" t="s">
        <v>116</v>
      </c>
      <c r="O229" s="194"/>
    </row>
    <row r="230" spans="1:15" ht="15.75" thickBot="1">
      <c r="A230" s="201"/>
      <c r="B230" s="94"/>
      <c r="C230" s="67" t="s">
        <v>156</v>
      </c>
      <c r="D230" s="43"/>
      <c r="E230" s="43"/>
      <c r="F230" s="43"/>
      <c r="G230" s="43"/>
      <c r="H230" s="43"/>
      <c r="I230" s="43"/>
      <c r="J230" s="43"/>
      <c r="K230" s="94"/>
      <c r="L230" s="94"/>
      <c r="M230" s="94"/>
      <c r="N230" s="94"/>
      <c r="O230" s="194"/>
    </row>
    <row r="231" spans="1:15" ht="25.5" thickBot="1">
      <c r="A231" s="201"/>
      <c r="B231" s="94"/>
      <c r="C231" s="127"/>
      <c r="D231" s="127"/>
      <c r="E231" s="127"/>
      <c r="F231" s="127"/>
      <c r="G231" s="127"/>
      <c r="H231" s="128"/>
      <c r="I231" s="129" t="s">
        <v>26</v>
      </c>
      <c r="J231" s="130" t="s">
        <v>27</v>
      </c>
      <c r="K231" s="130" t="s">
        <v>28</v>
      </c>
      <c r="L231" s="131" t="s">
        <v>29</v>
      </c>
      <c r="M231" s="132" t="s">
        <v>114</v>
      </c>
      <c r="N231" s="133" t="s">
        <v>115</v>
      </c>
      <c r="O231" s="194"/>
    </row>
    <row r="232" spans="1:15">
      <c r="A232" s="201"/>
      <c r="B232" s="94"/>
      <c r="C232" s="67" t="s">
        <v>113</v>
      </c>
      <c r="D232" s="134">
        <f>G225</f>
        <v>657.38864461861976</v>
      </c>
      <c r="E232" s="43"/>
      <c r="F232" s="43"/>
      <c r="G232" s="43"/>
      <c r="H232" s="135"/>
      <c r="I232" s="136"/>
      <c r="J232" s="137"/>
      <c r="K232" s="138"/>
      <c r="L232" s="94"/>
      <c r="M232" s="139"/>
      <c r="N232" s="140"/>
      <c r="O232" s="194"/>
    </row>
    <row r="233" spans="1:15">
      <c r="A233" s="201"/>
      <c r="B233" s="94"/>
      <c r="C233" s="43"/>
      <c r="D233" s="141" t="s">
        <v>111</v>
      </c>
      <c r="E233" s="142">
        <v>1</v>
      </c>
      <c r="F233" s="36" t="s">
        <v>112</v>
      </c>
      <c r="G233" s="36"/>
      <c r="H233" s="101"/>
      <c r="I233" s="7">
        <f t="shared" ref="I233" si="20">$G$160*$D$232*E233</f>
        <v>99496428.751672715</v>
      </c>
      <c r="J233" s="16">
        <f t="shared" ref="J233:J244" si="21">$H$160*E233*$D$232</f>
        <v>204564883.65513286</v>
      </c>
      <c r="K233" s="16">
        <f t="shared" ref="K233:K244" si="22">$I$160*E233*$D$232</f>
        <v>110846901.08965781</v>
      </c>
      <c r="L233" s="17">
        <f t="shared" ref="L233:L244" si="23">$J$160*E233*$D$232</f>
        <v>116877784.51538903</v>
      </c>
      <c r="M233" s="18">
        <f>$F$163</f>
        <v>143900006</v>
      </c>
      <c r="N233" s="19" t="str">
        <f>IF(I233&gt;M233,"Achievement not feasible, unless the budget increases","Achievement feasible. The baseline expenditure is higher")</f>
        <v>Achievement feasible. The baseline expenditure is higher</v>
      </c>
      <c r="O233" s="194"/>
    </row>
    <row r="234" spans="1:15">
      <c r="A234" s="201"/>
      <c r="B234" s="94"/>
      <c r="C234" s="43"/>
      <c r="D234" s="36" t="s">
        <v>111</v>
      </c>
      <c r="E234" s="142">
        <v>0.95</v>
      </c>
      <c r="F234" s="36" t="s">
        <v>112</v>
      </c>
      <c r="G234" s="36"/>
      <c r="H234" s="101"/>
      <c r="I234" s="7">
        <f t="shared" ref="I234:I244" si="24">$G$160*$D$232*E234</f>
        <v>94521607.314089075</v>
      </c>
      <c r="J234" s="16">
        <f t="shared" si="21"/>
        <v>194336639.4723762</v>
      </c>
      <c r="K234" s="16">
        <f t="shared" si="22"/>
        <v>105304556.03517492</v>
      </c>
      <c r="L234" s="17">
        <f t="shared" si="23"/>
        <v>111033895.28961957</v>
      </c>
      <c r="M234" s="18">
        <f t="shared" ref="M234:M238" si="25">$F$163</f>
        <v>143900006</v>
      </c>
      <c r="N234" s="19" t="str">
        <f t="shared" ref="N234:N244" si="26">IF(I234&gt;M234,"Achievement not feasible, unless the budget increases","Achievement feasible. The baseline expenditure is higher")</f>
        <v>Achievement feasible. The baseline expenditure is higher</v>
      </c>
      <c r="O234" s="194"/>
    </row>
    <row r="235" spans="1:15">
      <c r="A235" s="201"/>
      <c r="B235" s="94"/>
      <c r="C235" s="43"/>
      <c r="D235" s="36" t="s">
        <v>111</v>
      </c>
      <c r="E235" s="142">
        <v>0.9</v>
      </c>
      <c r="F235" s="36" t="s">
        <v>112</v>
      </c>
      <c r="G235" s="36"/>
      <c r="H235" s="101"/>
      <c r="I235" s="7">
        <f t="shared" si="24"/>
        <v>89546785.876505449</v>
      </c>
      <c r="J235" s="16">
        <f t="shared" si="21"/>
        <v>184108395.28961959</v>
      </c>
      <c r="K235" s="16">
        <f t="shared" si="22"/>
        <v>99762210.980692044</v>
      </c>
      <c r="L235" s="17">
        <f t="shared" si="23"/>
        <v>105190006.06385012</v>
      </c>
      <c r="M235" s="18">
        <f t="shared" si="25"/>
        <v>143900006</v>
      </c>
      <c r="N235" s="19" t="str">
        <f t="shared" si="26"/>
        <v>Achievement feasible. The baseline expenditure is higher</v>
      </c>
      <c r="O235" s="194"/>
    </row>
    <row r="236" spans="1:15">
      <c r="A236" s="201"/>
      <c r="B236" s="94"/>
      <c r="C236" s="43"/>
      <c r="D236" s="36" t="s">
        <v>111</v>
      </c>
      <c r="E236" s="142">
        <v>0.85</v>
      </c>
      <c r="F236" s="36" t="s">
        <v>112</v>
      </c>
      <c r="G236" s="36"/>
      <c r="H236" s="101"/>
      <c r="I236" s="7">
        <f t="shared" si="24"/>
        <v>84571964.438921809</v>
      </c>
      <c r="J236" s="16">
        <f t="shared" si="21"/>
        <v>173880151.10686293</v>
      </c>
      <c r="K236" s="16">
        <f t="shared" si="22"/>
        <v>94219865.926209122</v>
      </c>
      <c r="L236" s="17">
        <f t="shared" si="23"/>
        <v>99346116.838080674</v>
      </c>
      <c r="M236" s="18">
        <f t="shared" si="25"/>
        <v>143900006</v>
      </c>
      <c r="N236" s="19" t="str">
        <f t="shared" si="26"/>
        <v>Achievement feasible. The baseline expenditure is higher</v>
      </c>
      <c r="O236" s="194"/>
    </row>
    <row r="237" spans="1:15">
      <c r="A237" s="201"/>
      <c r="B237" s="94"/>
      <c r="C237" s="43"/>
      <c r="D237" s="141" t="s">
        <v>111</v>
      </c>
      <c r="E237" s="143">
        <v>0.8</v>
      </c>
      <c r="F237" s="141" t="s">
        <v>112</v>
      </c>
      <c r="G237" s="141"/>
      <c r="H237" s="111"/>
      <c r="I237" s="7">
        <f t="shared" si="24"/>
        <v>79597143.001338169</v>
      </c>
      <c r="J237" s="16">
        <f t="shared" si="21"/>
        <v>163651906.9241063</v>
      </c>
      <c r="K237" s="16">
        <f t="shared" si="22"/>
        <v>88677520.871726245</v>
      </c>
      <c r="L237" s="17">
        <f t="shared" si="23"/>
        <v>93502227.612311229</v>
      </c>
      <c r="M237" s="18">
        <f t="shared" si="25"/>
        <v>143900006</v>
      </c>
      <c r="N237" s="19" t="str">
        <f t="shared" si="26"/>
        <v>Achievement feasible. The baseline expenditure is higher</v>
      </c>
      <c r="O237" s="194"/>
    </row>
    <row r="238" spans="1:15">
      <c r="A238" s="201"/>
      <c r="B238" s="94"/>
      <c r="C238" s="43"/>
      <c r="D238" s="141" t="s">
        <v>111</v>
      </c>
      <c r="E238" s="143">
        <v>0.7</v>
      </c>
      <c r="F238" s="141" t="s">
        <v>112</v>
      </c>
      <c r="G238" s="141"/>
      <c r="H238" s="111"/>
      <c r="I238" s="7">
        <f t="shared" si="24"/>
        <v>69647500.126170903</v>
      </c>
      <c r="J238" s="16">
        <f t="shared" si="21"/>
        <v>143195418.55859298</v>
      </c>
      <c r="K238" s="16">
        <f t="shared" si="22"/>
        <v>77592830.76276046</v>
      </c>
      <c r="L238" s="17">
        <f t="shared" si="23"/>
        <v>81814449.160772324</v>
      </c>
      <c r="M238" s="18">
        <f t="shared" si="25"/>
        <v>143900006</v>
      </c>
      <c r="N238" s="19" t="str">
        <f t="shared" ref="N238" si="27">IF(I238&gt;M238,"Achievement not feasible, unless the budget increases","Achievement feasible. The baseline expenditure is higher")</f>
        <v>Achievement feasible. The baseline expenditure is higher</v>
      </c>
      <c r="O238" s="194"/>
    </row>
    <row r="239" spans="1:15">
      <c r="A239" s="201"/>
      <c r="B239" s="94"/>
      <c r="C239" s="43"/>
      <c r="D239" s="141" t="s">
        <v>111</v>
      </c>
      <c r="E239" s="143">
        <v>0.6</v>
      </c>
      <c r="F239" s="141" t="s">
        <v>112</v>
      </c>
      <c r="G239" s="141"/>
      <c r="H239" s="111"/>
      <c r="I239" s="7">
        <f t="shared" si="24"/>
        <v>59697857.25100363</v>
      </c>
      <c r="J239" s="16">
        <f t="shared" si="21"/>
        <v>122738930.19307971</v>
      </c>
      <c r="K239" s="16">
        <f t="shared" si="22"/>
        <v>66508140.653794684</v>
      </c>
      <c r="L239" s="17">
        <f t="shared" si="23"/>
        <v>70126670.709233403</v>
      </c>
      <c r="M239" s="144">
        <v>143900006</v>
      </c>
      <c r="N239" s="19" t="str">
        <f t="shared" si="26"/>
        <v>Achievement feasible. The baseline expenditure is higher</v>
      </c>
      <c r="O239" s="194"/>
    </row>
    <row r="240" spans="1:15">
      <c r="A240" s="201"/>
      <c r="B240" s="94"/>
      <c r="C240" s="43"/>
      <c r="D240" s="141" t="s">
        <v>111</v>
      </c>
      <c r="E240" s="142">
        <v>0.5</v>
      </c>
      <c r="F240" s="141" t="s">
        <v>112</v>
      </c>
      <c r="G240" s="36"/>
      <c r="H240" s="101"/>
      <c r="I240" s="7">
        <f t="shared" si="24"/>
        <v>49748214.375836357</v>
      </c>
      <c r="J240" s="16">
        <f t="shared" si="21"/>
        <v>102282441.82756643</v>
      </c>
      <c r="K240" s="16">
        <f t="shared" si="22"/>
        <v>55423450.544828907</v>
      </c>
      <c r="L240" s="17">
        <f t="shared" si="23"/>
        <v>58438892.257694513</v>
      </c>
      <c r="M240" s="18">
        <v>143900006</v>
      </c>
      <c r="N240" s="19" t="str">
        <f t="shared" si="26"/>
        <v>Achievement feasible. The baseline expenditure is higher</v>
      </c>
      <c r="O240" s="194"/>
    </row>
    <row r="241" spans="1:15">
      <c r="A241" s="201"/>
      <c r="B241" s="94"/>
      <c r="C241" s="43"/>
      <c r="D241" s="141" t="s">
        <v>111</v>
      </c>
      <c r="E241" s="142">
        <v>0.4</v>
      </c>
      <c r="F241" s="141" t="s">
        <v>112</v>
      </c>
      <c r="G241" s="36"/>
      <c r="H241" s="101"/>
      <c r="I241" s="7">
        <f t="shared" si="24"/>
        <v>39798571.500669084</v>
      </c>
      <c r="J241" s="16">
        <f t="shared" si="21"/>
        <v>81825953.46205315</v>
      </c>
      <c r="K241" s="16">
        <f t="shared" si="22"/>
        <v>44338760.435863122</v>
      </c>
      <c r="L241" s="17">
        <f t="shared" si="23"/>
        <v>46751113.806155615</v>
      </c>
      <c r="M241" s="18">
        <v>143900006</v>
      </c>
      <c r="N241" s="19" t="str">
        <f t="shared" si="26"/>
        <v>Achievement feasible. The baseline expenditure is higher</v>
      </c>
      <c r="O241" s="194"/>
    </row>
    <row r="242" spans="1:15">
      <c r="A242" s="201"/>
      <c r="B242" s="94"/>
      <c r="C242" s="43"/>
      <c r="D242" s="141" t="s">
        <v>111</v>
      </c>
      <c r="E242" s="142">
        <v>0.3</v>
      </c>
      <c r="F242" s="141" t="s">
        <v>112</v>
      </c>
      <c r="G242" s="36"/>
      <c r="H242" s="101"/>
      <c r="I242" s="7">
        <f t="shared" si="24"/>
        <v>29848928.625501815</v>
      </c>
      <c r="J242" s="16">
        <f t="shared" si="21"/>
        <v>61369465.096539855</v>
      </c>
      <c r="K242" s="16">
        <f t="shared" si="22"/>
        <v>33254070.326897342</v>
      </c>
      <c r="L242" s="17">
        <f t="shared" si="23"/>
        <v>35063335.354616702</v>
      </c>
      <c r="M242" s="18">
        <v>143900006</v>
      </c>
      <c r="N242" s="19" t="str">
        <f t="shared" si="26"/>
        <v>Achievement feasible. The baseline expenditure is higher</v>
      </c>
      <c r="O242" s="194"/>
    </row>
    <row r="243" spans="1:15">
      <c r="A243" s="201"/>
      <c r="B243" s="94"/>
      <c r="C243" s="43"/>
      <c r="D243" s="141" t="s">
        <v>111</v>
      </c>
      <c r="E243" s="142">
        <v>0.2</v>
      </c>
      <c r="F243" s="141" t="s">
        <v>112</v>
      </c>
      <c r="G243" s="36"/>
      <c r="H243" s="101"/>
      <c r="I243" s="7">
        <f t="shared" si="24"/>
        <v>19899285.750334542</v>
      </c>
      <c r="J243" s="16">
        <f t="shared" si="21"/>
        <v>40912976.731026575</v>
      </c>
      <c r="K243" s="16">
        <f t="shared" si="22"/>
        <v>22169380.217931561</v>
      </c>
      <c r="L243" s="17">
        <f t="shared" si="23"/>
        <v>23375556.903077807</v>
      </c>
      <c r="M243" s="18">
        <v>143900006</v>
      </c>
      <c r="N243" s="19" t="str">
        <f t="shared" si="26"/>
        <v>Achievement feasible. The baseline expenditure is higher</v>
      </c>
      <c r="O243" s="194"/>
    </row>
    <row r="244" spans="1:15" ht="15.75" thickBot="1">
      <c r="A244" s="201"/>
      <c r="B244" s="94"/>
      <c r="C244" s="145"/>
      <c r="D244" s="146" t="s">
        <v>111</v>
      </c>
      <c r="E244" s="147">
        <v>0.1</v>
      </c>
      <c r="F244" s="146" t="s">
        <v>112</v>
      </c>
      <c r="G244" s="148"/>
      <c r="H244" s="105"/>
      <c r="I244" s="149">
        <f t="shared" si="24"/>
        <v>9949642.8751672711</v>
      </c>
      <c r="J244" s="150">
        <f t="shared" si="21"/>
        <v>20456488.365513287</v>
      </c>
      <c r="K244" s="150">
        <f t="shared" si="22"/>
        <v>11084690.108965781</v>
      </c>
      <c r="L244" s="151">
        <f t="shared" si="23"/>
        <v>11687778.451538904</v>
      </c>
      <c r="M244" s="152">
        <v>143900006</v>
      </c>
      <c r="N244" s="153" t="str">
        <f t="shared" si="26"/>
        <v>Achievement feasible. The baseline expenditure is higher</v>
      </c>
      <c r="O244" s="194"/>
    </row>
    <row r="245" spans="1:15">
      <c r="A245" s="201"/>
      <c r="B245" s="94"/>
      <c r="C245" s="43"/>
      <c r="D245" s="43"/>
      <c r="E245" s="43"/>
      <c r="F245" s="43"/>
      <c r="G245" s="43"/>
      <c r="H245" s="43"/>
      <c r="I245" s="43"/>
      <c r="J245" s="43"/>
      <c r="K245" s="94"/>
      <c r="L245" s="94"/>
      <c r="M245" s="94"/>
      <c r="N245" s="94"/>
      <c r="O245" s="194"/>
    </row>
    <row r="246" spans="1:15">
      <c r="A246" s="201"/>
      <c r="B246" s="94"/>
      <c r="C246" s="43" t="s">
        <v>161</v>
      </c>
      <c r="D246" s="43"/>
      <c r="E246" s="43"/>
      <c r="F246" s="43"/>
      <c r="G246" s="43"/>
      <c r="H246" s="43"/>
      <c r="I246" s="43"/>
      <c r="J246" s="43"/>
      <c r="K246" s="94"/>
      <c r="L246" s="94"/>
      <c r="M246" s="94"/>
      <c r="N246" s="94"/>
      <c r="O246" s="194"/>
    </row>
    <row r="247" spans="1:15">
      <c r="A247" s="201"/>
      <c r="B247" s="94"/>
      <c r="C247" s="43" t="s">
        <v>165</v>
      </c>
      <c r="D247" s="43"/>
      <c r="E247" s="43"/>
      <c r="F247" s="43"/>
      <c r="G247" s="43"/>
      <c r="H247" s="43"/>
      <c r="I247" s="43"/>
      <c r="J247" s="43"/>
      <c r="K247" s="94"/>
      <c r="L247" s="94"/>
      <c r="M247" s="94"/>
      <c r="N247" s="94"/>
      <c r="O247" s="194"/>
    </row>
    <row r="248" spans="1:15">
      <c r="A248" s="201"/>
      <c r="B248" s="94"/>
      <c r="C248" s="43" t="s">
        <v>174</v>
      </c>
      <c r="D248" s="94"/>
      <c r="E248" s="185">
        <f>J233-M233</f>
        <v>60664877.65513286</v>
      </c>
      <c r="F248" s="185" t="s">
        <v>175</v>
      </c>
      <c r="G248" s="160"/>
      <c r="H248" s="94"/>
      <c r="I248" s="185"/>
      <c r="J248" s="94"/>
      <c r="K248" s="185"/>
      <c r="L248" s="94"/>
      <c r="M248" s="94"/>
      <c r="N248" s="94"/>
      <c r="O248" s="194"/>
    </row>
    <row r="249" spans="1:15">
      <c r="A249" s="201"/>
      <c r="B249" s="94"/>
      <c r="C249" s="43" t="s">
        <v>126</v>
      </c>
      <c r="D249" s="43"/>
      <c r="E249" s="43"/>
      <c r="F249" s="43"/>
      <c r="G249" s="43"/>
      <c r="H249" s="43"/>
      <c r="I249" s="43"/>
      <c r="J249" s="43"/>
      <c r="K249" s="94"/>
      <c r="L249" s="94"/>
      <c r="M249" s="94"/>
      <c r="N249" s="94"/>
      <c r="O249" s="194"/>
    </row>
    <row r="250" spans="1:15">
      <c r="A250" s="201"/>
      <c r="B250" s="94"/>
      <c r="C250" s="43"/>
      <c r="D250" s="43"/>
      <c r="E250" s="43"/>
      <c r="F250" s="43"/>
      <c r="G250" s="43"/>
      <c r="H250" s="43"/>
      <c r="I250" s="43"/>
      <c r="J250" s="43"/>
      <c r="K250" s="94"/>
      <c r="L250" s="94"/>
      <c r="M250" s="94"/>
      <c r="N250" s="94"/>
      <c r="O250" s="194"/>
    </row>
    <row r="251" spans="1:15" ht="15.75" thickBot="1">
      <c r="A251" s="201"/>
      <c r="B251" s="94"/>
      <c r="C251" s="67" t="s">
        <v>157</v>
      </c>
      <c r="D251" s="43"/>
      <c r="E251" s="43"/>
      <c r="F251" s="43"/>
      <c r="G251" s="43"/>
      <c r="H251" s="43"/>
      <c r="I251" s="43"/>
      <c r="J251" s="43"/>
      <c r="K251" s="94"/>
      <c r="L251" s="94"/>
      <c r="M251" s="94"/>
      <c r="N251" s="94"/>
      <c r="O251" s="194"/>
    </row>
    <row r="252" spans="1:15" ht="25.5" thickBot="1">
      <c r="A252" s="201"/>
      <c r="B252" s="94"/>
      <c r="C252" s="127"/>
      <c r="D252" s="127"/>
      <c r="E252" s="127"/>
      <c r="F252" s="127"/>
      <c r="G252" s="127"/>
      <c r="H252" s="128"/>
      <c r="I252" s="129" t="s">
        <v>26</v>
      </c>
      <c r="J252" s="130" t="s">
        <v>27</v>
      </c>
      <c r="K252" s="130" t="s">
        <v>28</v>
      </c>
      <c r="L252" s="131" t="s">
        <v>29</v>
      </c>
      <c r="M252" s="132" t="s">
        <v>114</v>
      </c>
      <c r="N252" s="133" t="s">
        <v>115</v>
      </c>
      <c r="O252" s="194"/>
    </row>
    <row r="253" spans="1:15">
      <c r="A253" s="201"/>
      <c r="B253" s="94"/>
      <c r="C253" s="67" t="s">
        <v>113</v>
      </c>
      <c r="D253" s="134">
        <f>G226</f>
        <v>821.73580577327471</v>
      </c>
      <c r="E253" s="43"/>
      <c r="F253" s="43"/>
      <c r="G253" s="43"/>
      <c r="H253" s="135"/>
      <c r="I253" s="136"/>
      <c r="J253" s="137"/>
      <c r="K253" s="138"/>
      <c r="L253" s="94"/>
      <c r="M253" s="139"/>
      <c r="N253" s="140"/>
      <c r="O253" s="194"/>
    </row>
    <row r="254" spans="1:15">
      <c r="A254" s="201"/>
      <c r="B254" s="94"/>
      <c r="C254" s="43"/>
      <c r="D254" s="141" t="s">
        <v>111</v>
      </c>
      <c r="E254" s="142">
        <v>1</v>
      </c>
      <c r="F254" s="36" t="s">
        <v>112</v>
      </c>
      <c r="G254" s="36"/>
      <c r="H254" s="101"/>
      <c r="I254" s="7">
        <f t="shared" ref="I254:I265" si="28">$G$160*$D$253*E254</f>
        <v>124370535.9395909</v>
      </c>
      <c r="J254" s="16">
        <f t="shared" ref="J254:J265" si="29">$H$160*E254*$D$253</f>
        <v>255706104.56891608</v>
      </c>
      <c r="K254" s="16">
        <f t="shared" ref="K254:K265" si="30">$I$160*E254*$D$253</f>
        <v>138558626.36207226</v>
      </c>
      <c r="L254" s="17">
        <f t="shared" ref="L254:L265" si="31">$J$160*E254*$D$253</f>
        <v>146097230.6442363</v>
      </c>
      <c r="M254" s="18">
        <f>$F$163</f>
        <v>143900006</v>
      </c>
      <c r="N254" s="19" t="str">
        <f>IF(I254&gt;M254,"Achievement not feasible, unless the budget increases","Achievement feasible. The baseline expenditure is higher")</f>
        <v>Achievement feasible. The baseline expenditure is higher</v>
      </c>
      <c r="O254" s="194"/>
    </row>
    <row r="255" spans="1:15">
      <c r="A255" s="201"/>
      <c r="B255" s="94"/>
      <c r="C255" s="43"/>
      <c r="D255" s="36" t="s">
        <v>111</v>
      </c>
      <c r="E255" s="142">
        <v>0.95</v>
      </c>
      <c r="F255" s="36" t="s">
        <v>112</v>
      </c>
      <c r="G255" s="36"/>
      <c r="H255" s="101"/>
      <c r="I255" s="7">
        <f t="shared" si="28"/>
        <v>118152009.14261135</v>
      </c>
      <c r="J255" s="16">
        <f t="shared" si="29"/>
        <v>242920799.34047025</v>
      </c>
      <c r="K255" s="16">
        <f t="shared" si="30"/>
        <v>131630695.04396865</v>
      </c>
      <c r="L255" s="17">
        <f t="shared" si="31"/>
        <v>138792369.11202446</v>
      </c>
      <c r="M255" s="18">
        <f t="shared" ref="M255:M259" si="32">$F$163</f>
        <v>143900006</v>
      </c>
      <c r="N255" s="19" t="str">
        <f t="shared" ref="N255:N265" si="33">IF(I255&gt;M255,"Achievement not feasible, unless the budget increases","Achievement feasible. The baseline expenditure is higher")</f>
        <v>Achievement feasible. The baseline expenditure is higher</v>
      </c>
      <c r="O255" s="194"/>
    </row>
    <row r="256" spans="1:15">
      <c r="A256" s="201"/>
      <c r="B256" s="94"/>
      <c r="C256" s="43"/>
      <c r="D256" s="36" t="s">
        <v>111</v>
      </c>
      <c r="E256" s="142">
        <v>0.9</v>
      </c>
      <c r="F256" s="36" t="s">
        <v>112</v>
      </c>
      <c r="G256" s="36"/>
      <c r="H256" s="101"/>
      <c r="I256" s="7">
        <f t="shared" si="28"/>
        <v>111933482.34563181</v>
      </c>
      <c r="J256" s="16">
        <f t="shared" si="29"/>
        <v>230135494.11202449</v>
      </c>
      <c r="K256" s="16">
        <f t="shared" si="30"/>
        <v>124702763.72586505</v>
      </c>
      <c r="L256" s="17">
        <f t="shared" si="31"/>
        <v>131487507.57981265</v>
      </c>
      <c r="M256" s="18">
        <f t="shared" si="32"/>
        <v>143900006</v>
      </c>
      <c r="N256" s="19" t="str">
        <f t="shared" si="33"/>
        <v>Achievement feasible. The baseline expenditure is higher</v>
      </c>
      <c r="O256" s="194"/>
    </row>
    <row r="257" spans="1:15">
      <c r="A257" s="201"/>
      <c r="B257" s="94"/>
      <c r="C257" s="43"/>
      <c r="D257" s="36" t="s">
        <v>111</v>
      </c>
      <c r="E257" s="142">
        <v>0.85</v>
      </c>
      <c r="F257" s="36" t="s">
        <v>112</v>
      </c>
      <c r="G257" s="36"/>
      <c r="H257" s="101"/>
      <c r="I257" s="7">
        <f t="shared" si="28"/>
        <v>105714955.54865226</v>
      </c>
      <c r="J257" s="16">
        <f t="shared" si="29"/>
        <v>217350188.88357866</v>
      </c>
      <c r="K257" s="16">
        <f t="shared" si="30"/>
        <v>117774832.40776141</v>
      </c>
      <c r="L257" s="17">
        <f t="shared" si="31"/>
        <v>124182646.04760085</v>
      </c>
      <c r="M257" s="18">
        <f t="shared" si="32"/>
        <v>143900006</v>
      </c>
      <c r="N257" s="19" t="str">
        <f t="shared" si="33"/>
        <v>Achievement feasible. The baseline expenditure is higher</v>
      </c>
      <c r="O257" s="194"/>
    </row>
    <row r="258" spans="1:15">
      <c r="A258" s="201"/>
      <c r="B258" s="94"/>
      <c r="C258" s="43"/>
      <c r="D258" s="141" t="s">
        <v>111</v>
      </c>
      <c r="E258" s="143">
        <v>0.8</v>
      </c>
      <c r="F258" s="141" t="s">
        <v>112</v>
      </c>
      <c r="G258" s="141"/>
      <c r="H258" s="111"/>
      <c r="I258" s="7">
        <f t="shared" si="28"/>
        <v>99496428.75167273</v>
      </c>
      <c r="J258" s="16">
        <f t="shared" si="29"/>
        <v>204564883.65513289</v>
      </c>
      <c r="K258" s="16">
        <f t="shared" si="30"/>
        <v>110846901.08965781</v>
      </c>
      <c r="L258" s="17">
        <f t="shared" si="31"/>
        <v>116877784.51538904</v>
      </c>
      <c r="M258" s="18">
        <f t="shared" si="32"/>
        <v>143900006</v>
      </c>
      <c r="N258" s="19" t="str">
        <f t="shared" si="33"/>
        <v>Achievement feasible. The baseline expenditure is higher</v>
      </c>
      <c r="O258" s="194"/>
    </row>
    <row r="259" spans="1:15">
      <c r="A259" s="201"/>
      <c r="B259" s="94"/>
      <c r="C259" s="43"/>
      <c r="D259" s="141" t="s">
        <v>111</v>
      </c>
      <c r="E259" s="143">
        <v>0.7</v>
      </c>
      <c r="F259" s="141" t="s">
        <v>112</v>
      </c>
      <c r="G259" s="141"/>
      <c r="H259" s="111"/>
      <c r="I259" s="7">
        <f t="shared" si="28"/>
        <v>87059375.157713622</v>
      </c>
      <c r="J259" s="16">
        <f t="shared" si="29"/>
        <v>178994273.19824123</v>
      </c>
      <c r="K259" s="16">
        <f t="shared" si="30"/>
        <v>96991038.453450575</v>
      </c>
      <c r="L259" s="17">
        <f t="shared" si="31"/>
        <v>102268061.45096539</v>
      </c>
      <c r="M259" s="18">
        <f t="shared" si="32"/>
        <v>143900006</v>
      </c>
      <c r="N259" s="19" t="str">
        <f t="shared" ref="N259" si="34">IF(I259&gt;M259,"Achievement not feasible, unless the budget increases","Achievement feasible. The baseline expenditure is higher")</f>
        <v>Achievement feasible. The baseline expenditure is higher</v>
      </c>
      <c r="O259" s="194"/>
    </row>
    <row r="260" spans="1:15">
      <c r="A260" s="201"/>
      <c r="B260" s="94"/>
      <c r="C260" s="43"/>
      <c r="D260" s="141" t="s">
        <v>111</v>
      </c>
      <c r="E260" s="143">
        <v>0.6</v>
      </c>
      <c r="F260" s="141" t="s">
        <v>112</v>
      </c>
      <c r="G260" s="141"/>
      <c r="H260" s="111"/>
      <c r="I260" s="7">
        <f t="shared" si="28"/>
        <v>74622321.563754544</v>
      </c>
      <c r="J260" s="16">
        <f t="shared" si="29"/>
        <v>153423662.74134964</v>
      </c>
      <c r="K260" s="16">
        <f t="shared" si="30"/>
        <v>83135175.817243353</v>
      </c>
      <c r="L260" s="17">
        <f t="shared" si="31"/>
        <v>87658338.386541769</v>
      </c>
      <c r="M260" s="144">
        <v>143900006</v>
      </c>
      <c r="N260" s="19" t="str">
        <f t="shared" si="33"/>
        <v>Achievement feasible. The baseline expenditure is higher</v>
      </c>
      <c r="O260" s="194"/>
    </row>
    <row r="261" spans="1:15">
      <c r="A261" s="201"/>
      <c r="B261" s="94"/>
      <c r="C261" s="43"/>
      <c r="D261" s="141" t="s">
        <v>111</v>
      </c>
      <c r="E261" s="142">
        <v>0.5</v>
      </c>
      <c r="F261" s="141" t="s">
        <v>112</v>
      </c>
      <c r="G261" s="36"/>
      <c r="H261" s="101"/>
      <c r="I261" s="7">
        <f t="shared" si="28"/>
        <v>62185267.969795451</v>
      </c>
      <c r="J261" s="16">
        <f t="shared" si="29"/>
        <v>127853052.28445804</v>
      </c>
      <c r="K261" s="16">
        <f t="shared" si="30"/>
        <v>69279313.18103613</v>
      </c>
      <c r="L261" s="17">
        <f t="shared" si="31"/>
        <v>73048615.322118148</v>
      </c>
      <c r="M261" s="18">
        <v>143900006</v>
      </c>
      <c r="N261" s="19" t="str">
        <f t="shared" si="33"/>
        <v>Achievement feasible. The baseline expenditure is higher</v>
      </c>
      <c r="O261" s="194"/>
    </row>
    <row r="262" spans="1:15">
      <c r="A262" s="201"/>
      <c r="B262" s="94"/>
      <c r="C262" s="43"/>
      <c r="D262" s="141" t="s">
        <v>111</v>
      </c>
      <c r="E262" s="142">
        <v>0.4</v>
      </c>
      <c r="F262" s="141" t="s">
        <v>112</v>
      </c>
      <c r="G262" s="36"/>
      <c r="H262" s="101"/>
      <c r="I262" s="7">
        <f t="shared" si="28"/>
        <v>49748214.375836365</v>
      </c>
      <c r="J262" s="16">
        <f t="shared" si="29"/>
        <v>102282441.82756644</v>
      </c>
      <c r="K262" s="16">
        <f t="shared" si="30"/>
        <v>55423450.544828907</v>
      </c>
      <c r="L262" s="17">
        <f t="shared" si="31"/>
        <v>58438892.25769452</v>
      </c>
      <c r="M262" s="18">
        <v>143900006</v>
      </c>
      <c r="N262" s="19" t="str">
        <f t="shared" si="33"/>
        <v>Achievement feasible. The baseline expenditure is higher</v>
      </c>
      <c r="O262" s="194"/>
    </row>
    <row r="263" spans="1:15">
      <c r="A263" s="201"/>
      <c r="B263" s="94"/>
      <c r="C263" s="43"/>
      <c r="D263" s="141" t="s">
        <v>111</v>
      </c>
      <c r="E263" s="142">
        <v>0.3</v>
      </c>
      <c r="F263" s="141" t="s">
        <v>112</v>
      </c>
      <c r="G263" s="36"/>
      <c r="H263" s="101"/>
      <c r="I263" s="7">
        <f t="shared" si="28"/>
        <v>37311160.781877272</v>
      </c>
      <c r="J263" s="16">
        <f t="shared" si="29"/>
        <v>76711831.370674819</v>
      </c>
      <c r="K263" s="16">
        <f t="shared" si="30"/>
        <v>41567587.908621676</v>
      </c>
      <c r="L263" s="17">
        <f t="shared" si="31"/>
        <v>43829169.193270884</v>
      </c>
      <c r="M263" s="18">
        <v>143900006</v>
      </c>
      <c r="N263" s="19" t="str">
        <f t="shared" si="33"/>
        <v>Achievement feasible. The baseline expenditure is higher</v>
      </c>
      <c r="O263" s="194"/>
    </row>
    <row r="264" spans="1:15">
      <c r="A264" s="201"/>
      <c r="B264" s="94"/>
      <c r="C264" s="43"/>
      <c r="D264" s="141" t="s">
        <v>111</v>
      </c>
      <c r="E264" s="142">
        <v>0.2</v>
      </c>
      <c r="F264" s="141" t="s">
        <v>112</v>
      </c>
      <c r="G264" s="36"/>
      <c r="H264" s="101"/>
      <c r="I264" s="7">
        <f t="shared" si="28"/>
        <v>24874107.187918182</v>
      </c>
      <c r="J264" s="16">
        <f t="shared" si="29"/>
        <v>51141220.913783222</v>
      </c>
      <c r="K264" s="16">
        <f t="shared" si="30"/>
        <v>27711725.272414453</v>
      </c>
      <c r="L264" s="17">
        <f t="shared" si="31"/>
        <v>29219446.12884726</v>
      </c>
      <c r="M264" s="18">
        <v>143900006</v>
      </c>
      <c r="N264" s="19" t="str">
        <f t="shared" si="33"/>
        <v>Achievement feasible. The baseline expenditure is higher</v>
      </c>
      <c r="O264" s="194"/>
    </row>
    <row r="265" spans="1:15" ht="15.75" thickBot="1">
      <c r="A265" s="201"/>
      <c r="B265" s="94"/>
      <c r="C265" s="145"/>
      <c r="D265" s="146" t="s">
        <v>111</v>
      </c>
      <c r="E265" s="147">
        <v>0.1</v>
      </c>
      <c r="F265" s="146" t="s">
        <v>112</v>
      </c>
      <c r="G265" s="148"/>
      <c r="H265" s="105"/>
      <c r="I265" s="149">
        <f t="shared" si="28"/>
        <v>12437053.593959091</v>
      </c>
      <c r="J265" s="150">
        <f t="shared" si="29"/>
        <v>25570610.456891611</v>
      </c>
      <c r="K265" s="150">
        <f t="shared" si="30"/>
        <v>13855862.636207227</v>
      </c>
      <c r="L265" s="151">
        <f t="shared" si="31"/>
        <v>14609723.06442363</v>
      </c>
      <c r="M265" s="152">
        <v>143900006</v>
      </c>
      <c r="N265" s="153" t="str">
        <f t="shared" si="33"/>
        <v>Achievement feasible. The baseline expenditure is higher</v>
      </c>
      <c r="O265" s="194"/>
    </row>
    <row r="266" spans="1:15">
      <c r="A266" s="201"/>
      <c r="B266" s="94"/>
      <c r="C266" s="43"/>
      <c r="D266" s="43"/>
      <c r="E266" s="43"/>
      <c r="F266" s="43"/>
      <c r="G266" s="43"/>
      <c r="H266" s="43"/>
      <c r="I266" s="43"/>
      <c r="J266" s="43"/>
      <c r="K266" s="94"/>
      <c r="L266" s="94"/>
      <c r="M266" s="94"/>
      <c r="N266" s="94"/>
      <c r="O266" s="194"/>
    </row>
    <row r="267" spans="1:15">
      <c r="A267" s="201"/>
      <c r="B267" s="94"/>
      <c r="C267" s="43" t="s">
        <v>173</v>
      </c>
      <c r="D267" s="43"/>
      <c r="E267" s="43"/>
      <c r="F267" s="43"/>
      <c r="G267" s="43"/>
      <c r="H267" s="43"/>
      <c r="I267" s="43"/>
      <c r="J267" s="43"/>
      <c r="K267" s="94"/>
      <c r="L267" s="94"/>
      <c r="M267" s="94"/>
      <c r="N267" s="94"/>
      <c r="O267" s="194"/>
    </row>
    <row r="268" spans="1:15">
      <c r="A268" s="201"/>
      <c r="B268" s="94"/>
      <c r="C268" s="43" t="s">
        <v>162</v>
      </c>
      <c r="D268" s="43"/>
      <c r="E268" s="43"/>
      <c r="F268" s="43"/>
      <c r="G268" s="43"/>
      <c r="H268" s="43"/>
      <c r="I268" s="43"/>
      <c r="J268" s="43"/>
      <c r="K268" s="94"/>
      <c r="L268" s="94"/>
      <c r="M268" s="94"/>
      <c r="N268" s="94"/>
      <c r="O268" s="194"/>
    </row>
    <row r="269" spans="1:15">
      <c r="A269" s="201"/>
      <c r="B269" s="94"/>
      <c r="C269" s="43" t="s">
        <v>171</v>
      </c>
      <c r="D269" s="94"/>
      <c r="E269" s="185">
        <f>J254-M254</f>
        <v>111806098.56891608</v>
      </c>
      <c r="F269" s="185" t="s">
        <v>172</v>
      </c>
      <c r="G269" s="160">
        <f>L254-M254</f>
        <v>2197224.6442362964</v>
      </c>
      <c r="H269" s="94" t="s">
        <v>170</v>
      </c>
      <c r="I269" s="185"/>
      <c r="J269" s="94"/>
      <c r="K269" s="185"/>
      <c r="L269" s="94"/>
      <c r="M269" s="94"/>
      <c r="N269" s="94"/>
      <c r="O269" s="194"/>
    </row>
    <row r="270" spans="1:15">
      <c r="A270" s="201"/>
      <c r="B270" s="94"/>
      <c r="C270" s="43" t="s">
        <v>126</v>
      </c>
      <c r="D270" s="43"/>
      <c r="E270" s="43"/>
      <c r="F270" s="43"/>
      <c r="G270" s="43"/>
      <c r="H270" s="43"/>
      <c r="I270" s="43"/>
      <c r="J270" s="43"/>
      <c r="K270" s="94"/>
      <c r="L270" s="94"/>
      <c r="M270" s="94"/>
      <c r="N270" s="94"/>
      <c r="O270" s="194"/>
    </row>
    <row r="271" spans="1:15">
      <c r="A271" s="201"/>
      <c r="B271" s="94"/>
      <c r="C271" s="94"/>
      <c r="D271" s="94"/>
      <c r="E271" s="94"/>
      <c r="F271" s="94"/>
      <c r="G271" s="94"/>
      <c r="H271" s="94"/>
      <c r="I271" s="94"/>
      <c r="J271" s="94"/>
      <c r="K271" s="94"/>
      <c r="L271" s="94"/>
      <c r="M271" s="94"/>
      <c r="N271" s="94"/>
      <c r="O271" s="194"/>
    </row>
    <row r="272" spans="1:15" ht="15.75" thickBot="1">
      <c r="A272" s="201"/>
      <c r="B272" s="94"/>
      <c r="C272" s="67" t="s">
        <v>158</v>
      </c>
      <c r="D272" s="43"/>
      <c r="E272" s="43"/>
      <c r="F272" s="43"/>
      <c r="G272" s="43"/>
      <c r="H272" s="43"/>
      <c r="I272" s="43"/>
      <c r="J272" s="43"/>
      <c r="K272" s="94"/>
      <c r="L272" s="94"/>
      <c r="M272" s="94"/>
      <c r="N272" s="94"/>
      <c r="O272" s="194"/>
    </row>
    <row r="273" spans="1:15" ht="25.5" thickBot="1">
      <c r="A273" s="201"/>
      <c r="B273" s="94"/>
      <c r="C273" s="127"/>
      <c r="D273" s="127"/>
      <c r="E273" s="127"/>
      <c r="F273" s="127"/>
      <c r="G273" s="127"/>
      <c r="H273" s="128"/>
      <c r="I273" s="129" t="s">
        <v>26</v>
      </c>
      <c r="J273" s="130" t="s">
        <v>27</v>
      </c>
      <c r="K273" s="130" t="s">
        <v>28</v>
      </c>
      <c r="L273" s="131" t="s">
        <v>29</v>
      </c>
      <c r="M273" s="132" t="s">
        <v>114</v>
      </c>
      <c r="N273" s="133" t="s">
        <v>115</v>
      </c>
      <c r="O273" s="194"/>
    </row>
    <row r="274" spans="1:15">
      <c r="A274" s="201"/>
      <c r="B274" s="94"/>
      <c r="C274" s="67" t="s">
        <v>113</v>
      </c>
      <c r="D274" s="134">
        <f>G227</f>
        <v>986.08296692792965</v>
      </c>
      <c r="E274" s="43"/>
      <c r="F274" s="43"/>
      <c r="G274" s="43"/>
      <c r="H274" s="135"/>
      <c r="I274" s="136"/>
      <c r="J274" s="137"/>
      <c r="K274" s="138"/>
      <c r="L274" s="94"/>
      <c r="M274" s="139"/>
      <c r="N274" s="140"/>
      <c r="O274" s="194"/>
    </row>
    <row r="275" spans="1:15">
      <c r="A275" s="201"/>
      <c r="B275" s="94"/>
      <c r="C275" s="43"/>
      <c r="D275" s="141" t="s">
        <v>111</v>
      </c>
      <c r="E275" s="142">
        <v>1</v>
      </c>
      <c r="F275" s="36" t="s">
        <v>112</v>
      </c>
      <c r="G275" s="36"/>
      <c r="H275" s="101"/>
      <c r="I275" s="7">
        <f t="shared" ref="I275:I286" si="35">$G$160*$D$274*E275</f>
        <v>149244643.12750909</v>
      </c>
      <c r="J275" s="16">
        <f t="shared" ref="J275:J286" si="36">$H$160*E275*$D$274</f>
        <v>306847325.48269928</v>
      </c>
      <c r="K275" s="16">
        <f t="shared" ref="K275:K286" si="37">$I$160*E275*$D$274</f>
        <v>166270351.63448671</v>
      </c>
      <c r="L275" s="17">
        <f t="shared" ref="L275:L286" si="38">$J$160*E275*$D$274</f>
        <v>175316676.77308354</v>
      </c>
      <c r="M275" s="18">
        <f>$F$163</f>
        <v>143900006</v>
      </c>
      <c r="N275" s="19" t="str">
        <f>IF(I275&gt;M275,"Achievement not feasible, unless the budget increases","Achievement feasible. The baseline expenditure is higher")</f>
        <v>Achievement not feasible, unless the budget increases</v>
      </c>
      <c r="O275" s="194"/>
    </row>
    <row r="276" spans="1:15">
      <c r="A276" s="201"/>
      <c r="B276" s="94"/>
      <c r="C276" s="43"/>
      <c r="D276" s="36" t="s">
        <v>111</v>
      </c>
      <c r="E276" s="142">
        <v>0.95</v>
      </c>
      <c r="F276" s="36" t="s">
        <v>112</v>
      </c>
      <c r="G276" s="36"/>
      <c r="H276" s="101"/>
      <c r="I276" s="7">
        <f t="shared" si="35"/>
        <v>141782410.97113362</v>
      </c>
      <c r="J276" s="16">
        <f t="shared" si="36"/>
        <v>291504959.20856428</v>
      </c>
      <c r="K276" s="16">
        <f t="shared" si="37"/>
        <v>157956834.05276236</v>
      </c>
      <c r="L276" s="17">
        <f t="shared" si="38"/>
        <v>166550842.93442935</v>
      </c>
      <c r="M276" s="18">
        <f t="shared" ref="M276:M280" si="39">$F$163</f>
        <v>143900006</v>
      </c>
      <c r="N276" s="19" t="str">
        <f t="shared" ref="N276:N286" si="40">IF(I276&gt;M276,"Achievement not feasible, unless the budget increases","Achievement feasible. The baseline expenditure is higher")</f>
        <v>Achievement feasible. The baseline expenditure is higher</v>
      </c>
      <c r="O276" s="194"/>
    </row>
    <row r="277" spans="1:15">
      <c r="A277" s="201"/>
      <c r="B277" s="94"/>
      <c r="C277" s="43"/>
      <c r="D277" s="36" t="s">
        <v>111</v>
      </c>
      <c r="E277" s="142">
        <v>0.9</v>
      </c>
      <c r="F277" s="36" t="s">
        <v>112</v>
      </c>
      <c r="G277" s="36"/>
      <c r="H277" s="101"/>
      <c r="I277" s="7">
        <f t="shared" si="35"/>
        <v>134320178.81475818</v>
      </c>
      <c r="J277" s="16">
        <f t="shared" si="36"/>
        <v>276162592.93442935</v>
      </c>
      <c r="K277" s="16">
        <f t="shared" si="37"/>
        <v>149643316.47103807</v>
      </c>
      <c r="L277" s="17">
        <f t="shared" si="38"/>
        <v>157785009.09577519</v>
      </c>
      <c r="M277" s="18">
        <f t="shared" si="39"/>
        <v>143900006</v>
      </c>
      <c r="N277" s="19" t="str">
        <f t="shared" si="40"/>
        <v>Achievement feasible. The baseline expenditure is higher</v>
      </c>
      <c r="O277" s="194"/>
    </row>
    <row r="278" spans="1:15">
      <c r="A278" s="201"/>
      <c r="B278" s="94"/>
      <c r="C278" s="43"/>
      <c r="D278" s="36" t="s">
        <v>111</v>
      </c>
      <c r="E278" s="142">
        <v>0.85</v>
      </c>
      <c r="F278" s="36" t="s">
        <v>112</v>
      </c>
      <c r="G278" s="36"/>
      <c r="H278" s="101"/>
      <c r="I278" s="7">
        <f t="shared" si="35"/>
        <v>126857946.65838271</v>
      </c>
      <c r="J278" s="16">
        <f t="shared" si="36"/>
        <v>260820226.66029438</v>
      </c>
      <c r="K278" s="16">
        <f t="shared" si="37"/>
        <v>141329798.8893137</v>
      </c>
      <c r="L278" s="17">
        <f t="shared" si="38"/>
        <v>149019175.25712103</v>
      </c>
      <c r="M278" s="18">
        <f t="shared" si="39"/>
        <v>143900006</v>
      </c>
      <c r="N278" s="19" t="str">
        <f t="shared" si="40"/>
        <v>Achievement feasible. The baseline expenditure is higher</v>
      </c>
      <c r="O278" s="194"/>
    </row>
    <row r="279" spans="1:15">
      <c r="A279" s="201"/>
      <c r="B279" s="94"/>
      <c r="C279" s="43"/>
      <c r="D279" s="141" t="s">
        <v>111</v>
      </c>
      <c r="E279" s="143">
        <v>0.8</v>
      </c>
      <c r="F279" s="141" t="s">
        <v>112</v>
      </c>
      <c r="G279" s="141"/>
      <c r="H279" s="111"/>
      <c r="I279" s="7">
        <f t="shared" si="35"/>
        <v>119395714.50200728</v>
      </c>
      <c r="J279" s="16">
        <f t="shared" si="36"/>
        <v>245477860.38615945</v>
      </c>
      <c r="K279" s="16">
        <f t="shared" si="37"/>
        <v>133016281.30758938</v>
      </c>
      <c r="L279" s="17">
        <f t="shared" si="38"/>
        <v>140253341.41846684</v>
      </c>
      <c r="M279" s="18">
        <f t="shared" si="39"/>
        <v>143900006</v>
      </c>
      <c r="N279" s="19" t="str">
        <f t="shared" si="40"/>
        <v>Achievement feasible. The baseline expenditure is higher</v>
      </c>
      <c r="O279" s="194"/>
    </row>
    <row r="280" spans="1:15">
      <c r="A280" s="201"/>
      <c r="B280" s="94"/>
      <c r="C280" s="43"/>
      <c r="D280" s="141" t="s">
        <v>111</v>
      </c>
      <c r="E280" s="143">
        <v>0.7</v>
      </c>
      <c r="F280" s="141" t="s">
        <v>112</v>
      </c>
      <c r="G280" s="141"/>
      <c r="H280" s="111"/>
      <c r="I280" s="7">
        <f t="shared" si="35"/>
        <v>104471250.18925636</v>
      </c>
      <c r="J280" s="16">
        <f t="shared" si="36"/>
        <v>214793127.83788949</v>
      </c>
      <c r="K280" s="16">
        <f t="shared" si="37"/>
        <v>116389246.14414069</v>
      </c>
      <c r="L280" s="17">
        <f t="shared" si="38"/>
        <v>122721673.74115847</v>
      </c>
      <c r="M280" s="18">
        <f t="shared" si="39"/>
        <v>143900006</v>
      </c>
      <c r="N280" s="19" t="str">
        <f t="shared" ref="N280" si="41">IF(I280&gt;M280,"Achievement not feasible, unless the budget increases","Achievement feasible. The baseline expenditure is higher")</f>
        <v>Achievement feasible. The baseline expenditure is higher</v>
      </c>
      <c r="O280" s="194"/>
    </row>
    <row r="281" spans="1:15">
      <c r="A281" s="201"/>
      <c r="B281" s="94"/>
      <c r="C281" s="43"/>
      <c r="D281" s="141" t="s">
        <v>111</v>
      </c>
      <c r="E281" s="143">
        <v>0.6</v>
      </c>
      <c r="F281" s="141" t="s">
        <v>112</v>
      </c>
      <c r="G281" s="141"/>
      <c r="H281" s="111"/>
      <c r="I281" s="7">
        <f t="shared" si="35"/>
        <v>89546785.876505449</v>
      </c>
      <c r="J281" s="16">
        <f t="shared" si="36"/>
        <v>184108395.28961957</v>
      </c>
      <c r="K281" s="16">
        <f t="shared" si="37"/>
        <v>99762210.980692029</v>
      </c>
      <c r="L281" s="17">
        <f t="shared" si="38"/>
        <v>105190006.06385012</v>
      </c>
      <c r="M281" s="144">
        <v>143900006</v>
      </c>
      <c r="N281" s="19" t="str">
        <f t="shared" si="40"/>
        <v>Achievement feasible. The baseline expenditure is higher</v>
      </c>
      <c r="O281" s="194"/>
    </row>
    <row r="282" spans="1:15">
      <c r="A282" s="201"/>
      <c r="B282" s="94"/>
      <c r="C282" s="43"/>
      <c r="D282" s="141" t="s">
        <v>111</v>
      </c>
      <c r="E282" s="142">
        <v>0.5</v>
      </c>
      <c r="F282" s="141" t="s">
        <v>112</v>
      </c>
      <c r="G282" s="36"/>
      <c r="H282" s="101"/>
      <c r="I282" s="7">
        <f t="shared" si="35"/>
        <v>74622321.563754544</v>
      </c>
      <c r="J282" s="16">
        <f t="shared" si="36"/>
        <v>153423662.74134964</v>
      </c>
      <c r="K282" s="16">
        <f t="shared" si="37"/>
        <v>83135175.817243353</v>
      </c>
      <c r="L282" s="17">
        <f t="shared" si="38"/>
        <v>87658338.386541769</v>
      </c>
      <c r="M282" s="18">
        <v>143900006</v>
      </c>
      <c r="N282" s="19" t="str">
        <f t="shared" si="40"/>
        <v>Achievement feasible. The baseline expenditure is higher</v>
      </c>
      <c r="O282" s="194"/>
    </row>
    <row r="283" spans="1:15">
      <c r="A283" s="201"/>
      <c r="B283" s="94"/>
      <c r="C283" s="43"/>
      <c r="D283" s="141" t="s">
        <v>111</v>
      </c>
      <c r="E283" s="142">
        <v>0.4</v>
      </c>
      <c r="F283" s="141" t="s">
        <v>112</v>
      </c>
      <c r="G283" s="36"/>
      <c r="H283" s="101"/>
      <c r="I283" s="7">
        <f t="shared" si="35"/>
        <v>59697857.251003638</v>
      </c>
      <c r="J283" s="16">
        <f t="shared" si="36"/>
        <v>122738930.19307972</v>
      </c>
      <c r="K283" s="16">
        <f t="shared" si="37"/>
        <v>66508140.653794691</v>
      </c>
      <c r="L283" s="17">
        <f t="shared" si="38"/>
        <v>70126670.709233418</v>
      </c>
      <c r="M283" s="18">
        <v>143900006</v>
      </c>
      <c r="N283" s="19" t="str">
        <f t="shared" si="40"/>
        <v>Achievement feasible. The baseline expenditure is higher</v>
      </c>
      <c r="O283" s="194"/>
    </row>
    <row r="284" spans="1:15">
      <c r="A284" s="201"/>
      <c r="B284" s="94"/>
      <c r="C284" s="43"/>
      <c r="D284" s="141" t="s">
        <v>111</v>
      </c>
      <c r="E284" s="142">
        <v>0.3</v>
      </c>
      <c r="F284" s="141" t="s">
        <v>112</v>
      </c>
      <c r="G284" s="36"/>
      <c r="H284" s="101"/>
      <c r="I284" s="7">
        <f t="shared" si="35"/>
        <v>44773392.938252725</v>
      </c>
      <c r="J284" s="16">
        <f t="shared" si="36"/>
        <v>92054197.644809783</v>
      </c>
      <c r="K284" s="16">
        <f t="shared" si="37"/>
        <v>49881105.490346014</v>
      </c>
      <c r="L284" s="17">
        <f t="shared" si="38"/>
        <v>52595003.03192506</v>
      </c>
      <c r="M284" s="18">
        <v>143900006</v>
      </c>
      <c r="N284" s="19" t="str">
        <f t="shared" si="40"/>
        <v>Achievement feasible. The baseline expenditure is higher</v>
      </c>
      <c r="O284" s="194"/>
    </row>
    <row r="285" spans="1:15">
      <c r="A285" s="201"/>
      <c r="B285" s="94"/>
      <c r="C285" s="43"/>
      <c r="D285" s="141" t="s">
        <v>111</v>
      </c>
      <c r="E285" s="142">
        <v>0.2</v>
      </c>
      <c r="F285" s="141" t="s">
        <v>112</v>
      </c>
      <c r="G285" s="36"/>
      <c r="H285" s="101"/>
      <c r="I285" s="7">
        <f t="shared" si="35"/>
        <v>29848928.625501819</v>
      </c>
      <c r="J285" s="16">
        <f t="shared" si="36"/>
        <v>61369465.096539862</v>
      </c>
      <c r="K285" s="16">
        <f t="shared" si="37"/>
        <v>33254070.326897345</v>
      </c>
      <c r="L285" s="17">
        <f t="shared" si="38"/>
        <v>35063335.354616709</v>
      </c>
      <c r="M285" s="18">
        <v>143900006</v>
      </c>
      <c r="N285" s="19" t="str">
        <f t="shared" si="40"/>
        <v>Achievement feasible. The baseline expenditure is higher</v>
      </c>
      <c r="O285" s="194"/>
    </row>
    <row r="286" spans="1:15" ht="15.75" thickBot="1">
      <c r="A286" s="201"/>
      <c r="B286" s="94"/>
      <c r="C286" s="145"/>
      <c r="D286" s="146" t="s">
        <v>111</v>
      </c>
      <c r="E286" s="147">
        <v>0.1</v>
      </c>
      <c r="F286" s="146" t="s">
        <v>112</v>
      </c>
      <c r="G286" s="148"/>
      <c r="H286" s="105"/>
      <c r="I286" s="149">
        <f t="shared" si="35"/>
        <v>14924464.312750909</v>
      </c>
      <c r="J286" s="150">
        <f t="shared" si="36"/>
        <v>30684732.548269931</v>
      </c>
      <c r="K286" s="150">
        <f t="shared" si="37"/>
        <v>16627035.163448673</v>
      </c>
      <c r="L286" s="151">
        <f t="shared" si="38"/>
        <v>17531667.677308355</v>
      </c>
      <c r="M286" s="152">
        <v>143900006</v>
      </c>
      <c r="N286" s="153" t="str">
        <f t="shared" si="40"/>
        <v>Achievement feasible. The baseline expenditure is higher</v>
      </c>
      <c r="O286" s="194"/>
    </row>
    <row r="287" spans="1:15">
      <c r="A287" s="201"/>
      <c r="B287" s="94"/>
      <c r="C287" s="43"/>
      <c r="D287" s="43"/>
      <c r="E287" s="43"/>
      <c r="F287" s="43"/>
      <c r="G287" s="43"/>
      <c r="H287" s="43"/>
      <c r="I287" s="43"/>
      <c r="J287" s="43"/>
      <c r="K287" s="94"/>
      <c r="L287" s="94"/>
      <c r="M287" s="94"/>
      <c r="N287" s="94"/>
      <c r="O287" s="194"/>
    </row>
    <row r="288" spans="1:15">
      <c r="A288" s="201"/>
      <c r="B288" s="94"/>
      <c r="C288" s="43" t="s">
        <v>163</v>
      </c>
      <c r="D288" s="43"/>
      <c r="E288" s="43"/>
      <c r="F288" s="43"/>
      <c r="G288" s="43"/>
      <c r="H288" s="43"/>
      <c r="I288" s="43"/>
      <c r="J288" s="43"/>
      <c r="K288" s="94"/>
      <c r="L288" s="94"/>
      <c r="M288" s="94"/>
      <c r="N288" s="94"/>
      <c r="O288" s="194"/>
    </row>
    <row r="289" spans="1:15">
      <c r="A289" s="201"/>
      <c r="B289" s="94"/>
      <c r="C289" s="43" t="s">
        <v>164</v>
      </c>
      <c r="D289" s="43"/>
      <c r="E289" s="43"/>
      <c r="F289" s="43"/>
      <c r="G289" s="43"/>
      <c r="H289" s="43"/>
      <c r="I289" s="43"/>
      <c r="J289" s="43"/>
      <c r="K289" s="94"/>
      <c r="L289" s="94"/>
      <c r="M289" s="94"/>
      <c r="N289" s="94"/>
      <c r="O289" s="194"/>
    </row>
    <row r="290" spans="1:15">
      <c r="A290" s="201"/>
      <c r="B290" s="94"/>
      <c r="C290" s="43" t="s">
        <v>171</v>
      </c>
      <c r="D290" s="94"/>
      <c r="E290" s="185">
        <f>I275-M275</f>
        <v>5344637.1275090873</v>
      </c>
      <c r="F290" s="185" t="s">
        <v>167</v>
      </c>
      <c r="G290" s="160">
        <f>J275-M275</f>
        <v>162947319.48269928</v>
      </c>
      <c r="H290" s="94" t="s">
        <v>168</v>
      </c>
      <c r="I290" s="185">
        <f>K275-M275</f>
        <v>22370345.634486705</v>
      </c>
      <c r="J290" s="94" t="s">
        <v>169</v>
      </c>
      <c r="K290" s="185">
        <f>L275-M275</f>
        <v>31416670.773083538</v>
      </c>
      <c r="L290" s="94" t="s">
        <v>170</v>
      </c>
      <c r="M290" s="94"/>
      <c r="N290" s="94"/>
      <c r="O290" s="194"/>
    </row>
    <row r="291" spans="1:15">
      <c r="A291" s="201"/>
      <c r="B291" s="94"/>
      <c r="C291" s="43" t="s">
        <v>126</v>
      </c>
      <c r="D291" s="43"/>
      <c r="E291" s="43"/>
      <c r="F291" s="43"/>
      <c r="G291" s="43"/>
      <c r="H291" s="43"/>
      <c r="I291" s="43"/>
      <c r="J291" s="43"/>
      <c r="K291" s="94"/>
      <c r="L291" s="94"/>
      <c r="M291" s="94"/>
      <c r="N291" s="94"/>
      <c r="O291" s="194"/>
    </row>
    <row r="292" spans="1:15">
      <c r="A292" s="201"/>
      <c r="B292" s="94"/>
      <c r="C292" s="94"/>
      <c r="D292" s="94"/>
      <c r="E292" s="94"/>
      <c r="F292" s="94"/>
      <c r="G292" s="94"/>
      <c r="H292" s="94"/>
      <c r="I292" s="94"/>
      <c r="J292" s="94"/>
      <c r="K292" s="94"/>
      <c r="L292" s="94"/>
      <c r="M292" s="94"/>
      <c r="N292" s="94"/>
      <c r="O292" s="194"/>
    </row>
    <row r="293" spans="1:15" ht="15.75" thickBot="1">
      <c r="A293" s="201"/>
      <c r="B293" s="94"/>
      <c r="C293" s="67" t="s">
        <v>159</v>
      </c>
      <c r="D293" s="43"/>
      <c r="E293" s="43"/>
      <c r="F293" s="43"/>
      <c r="G293" s="43"/>
      <c r="H293" s="43"/>
      <c r="I293" s="43"/>
      <c r="J293" s="43"/>
      <c r="K293" s="94"/>
      <c r="L293" s="94"/>
      <c r="M293" s="94"/>
      <c r="N293" s="94"/>
      <c r="O293" s="194"/>
    </row>
    <row r="294" spans="1:15" ht="25.5" thickBot="1">
      <c r="A294" s="201"/>
      <c r="B294" s="94"/>
      <c r="C294" s="127"/>
      <c r="D294" s="127"/>
      <c r="E294" s="127"/>
      <c r="F294" s="127"/>
      <c r="G294" s="127"/>
      <c r="H294" s="128"/>
      <c r="I294" s="129" t="s">
        <v>26</v>
      </c>
      <c r="J294" s="130" t="s">
        <v>27</v>
      </c>
      <c r="K294" s="130" t="s">
        <v>28</v>
      </c>
      <c r="L294" s="131" t="s">
        <v>29</v>
      </c>
      <c r="M294" s="132" t="s">
        <v>114</v>
      </c>
      <c r="N294" s="133" t="s">
        <v>115</v>
      </c>
      <c r="O294" s="194"/>
    </row>
    <row r="295" spans="1:15">
      <c r="A295" s="201"/>
      <c r="B295" s="94"/>
      <c r="C295" s="67" t="s">
        <v>113</v>
      </c>
      <c r="D295" s="134">
        <f>G228</f>
        <v>1150.4301280825846</v>
      </c>
      <c r="E295" s="43"/>
      <c r="F295" s="43"/>
      <c r="G295" s="43"/>
      <c r="H295" s="135"/>
      <c r="I295" s="136"/>
      <c r="J295" s="137"/>
      <c r="K295" s="138"/>
      <c r="L295" s="94"/>
      <c r="M295" s="139"/>
      <c r="N295" s="140"/>
      <c r="O295" s="194"/>
    </row>
    <row r="296" spans="1:15">
      <c r="A296" s="201"/>
      <c r="B296" s="94"/>
      <c r="C296" s="43"/>
      <c r="D296" s="141" t="s">
        <v>111</v>
      </c>
      <c r="E296" s="142">
        <v>1</v>
      </c>
      <c r="F296" s="36" t="s">
        <v>112</v>
      </c>
      <c r="G296" s="36"/>
      <c r="H296" s="101"/>
      <c r="I296" s="7">
        <f t="shared" ref="I296:I307" si="42">$G$160*$D$295*E296</f>
        <v>174118750.31542727</v>
      </c>
      <c r="J296" s="16">
        <f t="shared" ref="J296:J307" si="43">$H$160*E296*$D$295</f>
        <v>357988546.39648253</v>
      </c>
      <c r="K296" s="16">
        <f t="shared" ref="K296:K307" si="44">$I$160*E296*$D$295</f>
        <v>193982076.90690115</v>
      </c>
      <c r="L296" s="17">
        <f t="shared" ref="L296:L307" si="45">$J$160*E296*$D$295</f>
        <v>204536122.90193081</v>
      </c>
      <c r="M296" s="18">
        <f>$F$163</f>
        <v>143900006</v>
      </c>
      <c r="N296" s="19" t="str">
        <f>IF(I296&gt;M296,"Achievement not feasible, unless the budget increases","Achievement feasible. The baseline expenditure is higher")</f>
        <v>Achievement not feasible, unless the budget increases</v>
      </c>
      <c r="O296" s="194"/>
    </row>
    <row r="297" spans="1:15">
      <c r="A297" s="201"/>
      <c r="B297" s="94"/>
      <c r="C297" s="43"/>
      <c r="D297" s="36" t="s">
        <v>111</v>
      </c>
      <c r="E297" s="142">
        <v>0.95</v>
      </c>
      <c r="F297" s="36" t="s">
        <v>112</v>
      </c>
      <c r="G297" s="36"/>
      <c r="H297" s="101"/>
      <c r="I297" s="7">
        <f t="shared" si="42"/>
        <v>165412812.79965591</v>
      </c>
      <c r="J297" s="16">
        <f t="shared" si="43"/>
        <v>340089119.07665837</v>
      </c>
      <c r="K297" s="16">
        <f t="shared" si="44"/>
        <v>184282973.0615561</v>
      </c>
      <c r="L297" s="17">
        <f t="shared" si="45"/>
        <v>194309316.75683424</v>
      </c>
      <c r="M297" s="18">
        <f t="shared" ref="M297:M301" si="46">$F$163</f>
        <v>143900006</v>
      </c>
      <c r="N297" s="19" t="str">
        <f t="shared" ref="N297:N307" si="47">IF(I297&gt;M297,"Achievement not feasible, unless the budget increases","Achievement feasible. The baseline expenditure is higher")</f>
        <v>Achievement not feasible, unless the budget increases</v>
      </c>
      <c r="O297" s="194"/>
    </row>
    <row r="298" spans="1:15">
      <c r="A298" s="201"/>
      <c r="B298" s="94"/>
      <c r="C298" s="43"/>
      <c r="D298" s="36" t="s">
        <v>111</v>
      </c>
      <c r="E298" s="142">
        <v>0.9</v>
      </c>
      <c r="F298" s="36" t="s">
        <v>112</v>
      </c>
      <c r="G298" s="36"/>
      <c r="H298" s="101"/>
      <c r="I298" s="7">
        <f t="shared" si="42"/>
        <v>156706875.28388456</v>
      </c>
      <c r="J298" s="16">
        <f t="shared" si="43"/>
        <v>322189691.75683427</v>
      </c>
      <c r="K298" s="16">
        <f t="shared" si="44"/>
        <v>174583869.21621108</v>
      </c>
      <c r="L298" s="17">
        <f t="shared" si="45"/>
        <v>184082510.6117377</v>
      </c>
      <c r="M298" s="18">
        <f t="shared" si="46"/>
        <v>143900006</v>
      </c>
      <c r="N298" s="19" t="str">
        <f t="shared" si="47"/>
        <v>Achievement not feasible, unless the budget increases</v>
      </c>
      <c r="O298" s="194"/>
    </row>
    <row r="299" spans="1:15">
      <c r="A299" s="201"/>
      <c r="B299" s="94"/>
      <c r="C299" s="43"/>
      <c r="D299" s="36" t="s">
        <v>111</v>
      </c>
      <c r="E299" s="142">
        <v>0.85</v>
      </c>
      <c r="F299" s="36" t="s">
        <v>112</v>
      </c>
      <c r="G299" s="36"/>
      <c r="H299" s="101"/>
      <c r="I299" s="7">
        <f t="shared" si="42"/>
        <v>148000937.76811317</v>
      </c>
      <c r="J299" s="16">
        <f t="shared" si="43"/>
        <v>304290264.43701011</v>
      </c>
      <c r="K299" s="16">
        <f t="shared" si="44"/>
        <v>164884765.37086597</v>
      </c>
      <c r="L299" s="17">
        <f t="shared" si="45"/>
        <v>173855704.46664119</v>
      </c>
      <c r="M299" s="18">
        <f t="shared" si="46"/>
        <v>143900006</v>
      </c>
      <c r="N299" s="19" t="str">
        <f t="shared" si="47"/>
        <v>Achievement not feasible, unless the budget increases</v>
      </c>
      <c r="O299" s="194"/>
    </row>
    <row r="300" spans="1:15">
      <c r="A300" s="201"/>
      <c r="B300" s="94"/>
      <c r="C300" s="43"/>
      <c r="D300" s="141" t="s">
        <v>111</v>
      </c>
      <c r="E300" s="143">
        <v>0.8</v>
      </c>
      <c r="F300" s="141" t="s">
        <v>112</v>
      </c>
      <c r="G300" s="141"/>
      <c r="H300" s="111"/>
      <c r="I300" s="7">
        <f t="shared" si="42"/>
        <v>139295000.25234184</v>
      </c>
      <c r="J300" s="16">
        <f t="shared" si="43"/>
        <v>286390837.11718601</v>
      </c>
      <c r="K300" s="16">
        <f t="shared" si="44"/>
        <v>155185661.52552095</v>
      </c>
      <c r="L300" s="17">
        <f t="shared" si="45"/>
        <v>163628898.32154465</v>
      </c>
      <c r="M300" s="18">
        <f t="shared" si="46"/>
        <v>143900006</v>
      </c>
      <c r="N300" s="19" t="str">
        <f t="shared" si="47"/>
        <v>Achievement feasible. The baseline expenditure is higher</v>
      </c>
      <c r="O300" s="194"/>
    </row>
    <row r="301" spans="1:15">
      <c r="A301" s="201"/>
      <c r="B301" s="94"/>
      <c r="C301" s="43"/>
      <c r="D301" s="141" t="s">
        <v>111</v>
      </c>
      <c r="E301" s="143">
        <v>0.7</v>
      </c>
      <c r="F301" s="141" t="s">
        <v>112</v>
      </c>
      <c r="G301" s="141"/>
      <c r="H301" s="111"/>
      <c r="I301" s="7">
        <f t="shared" si="42"/>
        <v>121883125.22079909</v>
      </c>
      <c r="J301" s="16">
        <f t="shared" si="43"/>
        <v>250591982.47753772</v>
      </c>
      <c r="K301" s="16">
        <f t="shared" si="44"/>
        <v>135787453.83483082</v>
      </c>
      <c r="L301" s="17">
        <f t="shared" si="45"/>
        <v>143175286.03135157</v>
      </c>
      <c r="M301" s="18">
        <f t="shared" si="46"/>
        <v>143900006</v>
      </c>
      <c r="N301" s="19" t="str">
        <f t="shared" ref="N301" si="48">IF(I301&gt;M301,"Achievement not feasible, unless the budget increases","Achievement feasible. The baseline expenditure is higher")</f>
        <v>Achievement feasible. The baseline expenditure is higher</v>
      </c>
      <c r="O301" s="194"/>
    </row>
    <row r="302" spans="1:15">
      <c r="A302" s="201"/>
      <c r="B302" s="94"/>
      <c r="C302" s="43"/>
      <c r="D302" s="141" t="s">
        <v>111</v>
      </c>
      <c r="E302" s="143">
        <v>0.6</v>
      </c>
      <c r="F302" s="141" t="s">
        <v>112</v>
      </c>
      <c r="G302" s="141"/>
      <c r="H302" s="111"/>
      <c r="I302" s="7">
        <f t="shared" si="42"/>
        <v>104471250.18925636</v>
      </c>
      <c r="J302" s="16">
        <f t="shared" si="43"/>
        <v>214793127.83788949</v>
      </c>
      <c r="K302" s="16">
        <f t="shared" si="44"/>
        <v>116389246.14414069</v>
      </c>
      <c r="L302" s="17">
        <f t="shared" si="45"/>
        <v>122721673.74115847</v>
      </c>
      <c r="M302" s="144">
        <v>143900006</v>
      </c>
      <c r="N302" s="19" t="str">
        <f t="shared" si="47"/>
        <v>Achievement feasible. The baseline expenditure is higher</v>
      </c>
      <c r="O302" s="194"/>
    </row>
    <row r="303" spans="1:15">
      <c r="A303" s="201"/>
      <c r="B303" s="94"/>
      <c r="C303" s="43"/>
      <c r="D303" s="141" t="s">
        <v>111</v>
      </c>
      <c r="E303" s="142">
        <v>0.5</v>
      </c>
      <c r="F303" s="141" t="s">
        <v>112</v>
      </c>
      <c r="G303" s="36"/>
      <c r="H303" s="101"/>
      <c r="I303" s="7">
        <f t="shared" si="42"/>
        <v>87059375.157713637</v>
      </c>
      <c r="J303" s="16">
        <f t="shared" si="43"/>
        <v>178994273.19824126</v>
      </c>
      <c r="K303" s="16">
        <f t="shared" si="44"/>
        <v>96991038.453450575</v>
      </c>
      <c r="L303" s="17">
        <f t="shared" si="45"/>
        <v>102268061.4509654</v>
      </c>
      <c r="M303" s="18">
        <v>143900006</v>
      </c>
      <c r="N303" s="19" t="str">
        <f t="shared" si="47"/>
        <v>Achievement feasible. The baseline expenditure is higher</v>
      </c>
      <c r="O303" s="194"/>
    </row>
    <row r="304" spans="1:15">
      <c r="A304" s="201"/>
      <c r="B304" s="94"/>
      <c r="C304" s="43"/>
      <c r="D304" s="141" t="s">
        <v>111</v>
      </c>
      <c r="E304" s="142">
        <v>0.4</v>
      </c>
      <c r="F304" s="141" t="s">
        <v>112</v>
      </c>
      <c r="G304" s="36"/>
      <c r="H304" s="101"/>
      <c r="I304" s="7">
        <f t="shared" si="42"/>
        <v>69647500.126170918</v>
      </c>
      <c r="J304" s="16">
        <f t="shared" si="43"/>
        <v>143195418.558593</v>
      </c>
      <c r="K304" s="16">
        <f t="shared" si="44"/>
        <v>77592830.762760475</v>
      </c>
      <c r="L304" s="17">
        <f t="shared" si="45"/>
        <v>81814449.160772324</v>
      </c>
      <c r="M304" s="18">
        <v>143900006</v>
      </c>
      <c r="N304" s="19" t="str">
        <f t="shared" si="47"/>
        <v>Achievement feasible. The baseline expenditure is higher</v>
      </c>
      <c r="O304" s="194"/>
    </row>
    <row r="305" spans="1:15">
      <c r="A305" s="201"/>
      <c r="B305" s="94"/>
      <c r="C305" s="43"/>
      <c r="D305" s="141" t="s">
        <v>111</v>
      </c>
      <c r="E305" s="142">
        <v>0.3</v>
      </c>
      <c r="F305" s="141" t="s">
        <v>112</v>
      </c>
      <c r="G305" s="36"/>
      <c r="H305" s="101"/>
      <c r="I305" s="7">
        <f t="shared" si="42"/>
        <v>52235625.094628178</v>
      </c>
      <c r="J305" s="16">
        <f t="shared" si="43"/>
        <v>107396563.91894475</v>
      </c>
      <c r="K305" s="16">
        <f t="shared" si="44"/>
        <v>58194623.072070345</v>
      </c>
      <c r="L305" s="17">
        <f t="shared" si="45"/>
        <v>61360836.870579235</v>
      </c>
      <c r="M305" s="18">
        <v>143900006</v>
      </c>
      <c r="N305" s="19" t="str">
        <f t="shared" si="47"/>
        <v>Achievement feasible. The baseline expenditure is higher</v>
      </c>
      <c r="O305" s="194"/>
    </row>
    <row r="306" spans="1:15">
      <c r="A306" s="201"/>
      <c r="B306" s="94"/>
      <c r="C306" s="43"/>
      <c r="D306" s="141" t="s">
        <v>111</v>
      </c>
      <c r="E306" s="142">
        <v>0.2</v>
      </c>
      <c r="F306" s="141" t="s">
        <v>112</v>
      </c>
      <c r="G306" s="36"/>
      <c r="H306" s="101"/>
      <c r="I306" s="7">
        <f t="shared" si="42"/>
        <v>34823750.063085459</v>
      </c>
      <c r="J306" s="16">
        <f t="shared" si="43"/>
        <v>71597709.279296502</v>
      </c>
      <c r="K306" s="16">
        <f t="shared" si="44"/>
        <v>38796415.381380238</v>
      </c>
      <c r="L306" s="17">
        <f t="shared" si="45"/>
        <v>40907224.580386162</v>
      </c>
      <c r="M306" s="18">
        <v>143900006</v>
      </c>
      <c r="N306" s="19" t="str">
        <f t="shared" si="47"/>
        <v>Achievement feasible. The baseline expenditure is higher</v>
      </c>
      <c r="O306" s="194"/>
    </row>
    <row r="307" spans="1:15" ht="15.75" thickBot="1">
      <c r="A307" s="201"/>
      <c r="B307" s="94"/>
      <c r="C307" s="145"/>
      <c r="D307" s="146" t="s">
        <v>111</v>
      </c>
      <c r="E307" s="147">
        <v>0.1</v>
      </c>
      <c r="F307" s="146" t="s">
        <v>112</v>
      </c>
      <c r="G307" s="148"/>
      <c r="H307" s="105"/>
      <c r="I307" s="149">
        <f t="shared" si="42"/>
        <v>17411875.03154273</v>
      </c>
      <c r="J307" s="150">
        <f t="shared" si="43"/>
        <v>35798854.639648251</v>
      </c>
      <c r="K307" s="150">
        <f t="shared" si="44"/>
        <v>19398207.690690119</v>
      </c>
      <c r="L307" s="151">
        <f t="shared" si="45"/>
        <v>20453612.290193081</v>
      </c>
      <c r="M307" s="152">
        <v>143900006</v>
      </c>
      <c r="N307" s="153" t="str">
        <f t="shared" si="47"/>
        <v>Achievement feasible. The baseline expenditure is higher</v>
      </c>
      <c r="O307" s="194"/>
    </row>
    <row r="308" spans="1:15">
      <c r="A308" s="201"/>
      <c r="B308" s="94"/>
      <c r="C308" s="43"/>
      <c r="D308" s="43"/>
      <c r="E308" s="43"/>
      <c r="F308" s="43"/>
      <c r="G308" s="43"/>
      <c r="H308" s="43"/>
      <c r="I308" s="43"/>
      <c r="J308" s="43"/>
      <c r="K308" s="94"/>
      <c r="L308" s="94"/>
      <c r="M308" s="94"/>
      <c r="N308" s="94"/>
      <c r="O308" s="194"/>
    </row>
    <row r="309" spans="1:15">
      <c r="A309" s="201"/>
      <c r="B309" s="94"/>
      <c r="C309" s="43" t="s">
        <v>166</v>
      </c>
      <c r="D309" s="43"/>
      <c r="E309" s="43"/>
      <c r="F309" s="43"/>
      <c r="G309" s="43"/>
      <c r="H309" s="43"/>
      <c r="I309" s="43"/>
      <c r="J309" s="43"/>
      <c r="K309" s="94"/>
      <c r="L309" s="94"/>
      <c r="M309" s="94"/>
      <c r="N309" s="94"/>
      <c r="O309" s="194"/>
    </row>
    <row r="310" spans="1:15">
      <c r="A310" s="201"/>
      <c r="B310" s="94"/>
      <c r="C310" s="43" t="s">
        <v>164</v>
      </c>
      <c r="D310" s="43"/>
      <c r="E310" s="43"/>
      <c r="F310" s="43"/>
      <c r="G310" s="43"/>
      <c r="H310" s="43"/>
      <c r="I310" s="43"/>
      <c r="J310" s="43"/>
      <c r="K310" s="94"/>
      <c r="L310" s="94"/>
      <c r="M310" s="94"/>
      <c r="N310" s="94"/>
      <c r="O310" s="194"/>
    </row>
    <row r="311" spans="1:15">
      <c r="A311" s="201"/>
      <c r="B311" s="94"/>
      <c r="C311" s="43" t="s">
        <v>171</v>
      </c>
      <c r="D311" s="94"/>
      <c r="E311" s="185">
        <f>I296-M296</f>
        <v>30218744.315427274</v>
      </c>
      <c r="F311" s="185" t="s">
        <v>167</v>
      </c>
      <c r="G311" s="160">
        <f>J296-M296</f>
        <v>214088540.39648253</v>
      </c>
      <c r="H311" s="94" t="s">
        <v>168</v>
      </c>
      <c r="I311" s="185">
        <f>K296-M296</f>
        <v>50082070.906901151</v>
      </c>
      <c r="J311" s="94" t="s">
        <v>169</v>
      </c>
      <c r="K311" s="185">
        <f>L296-M296</f>
        <v>60636116.901930809</v>
      </c>
      <c r="L311" s="94" t="s">
        <v>170</v>
      </c>
      <c r="M311" s="94"/>
      <c r="N311" s="94"/>
      <c r="O311" s="194"/>
    </row>
    <row r="312" spans="1:15">
      <c r="A312" s="201"/>
      <c r="B312" s="94"/>
      <c r="C312" s="43" t="s">
        <v>126</v>
      </c>
      <c r="D312" s="43"/>
      <c r="E312" s="43"/>
      <c r="F312" s="43"/>
      <c r="G312" s="43"/>
      <c r="H312" s="43"/>
      <c r="I312" s="43"/>
      <c r="J312" s="43"/>
      <c r="K312" s="94"/>
      <c r="L312" s="94"/>
      <c r="M312" s="94"/>
      <c r="N312" s="94"/>
      <c r="O312" s="194"/>
    </row>
    <row r="313" spans="1:15" s="3" customFormat="1">
      <c r="A313" s="201"/>
      <c r="B313" s="94"/>
      <c r="C313" s="43"/>
      <c r="D313" s="94"/>
      <c r="E313" s="94"/>
      <c r="F313" s="94"/>
      <c r="G313" s="161"/>
      <c r="H313" s="94"/>
      <c r="I313" s="94"/>
      <c r="J313" s="94"/>
      <c r="K313" s="94"/>
      <c r="L313" s="94"/>
      <c r="M313" s="94"/>
      <c r="N313" s="94"/>
      <c r="O313" s="194"/>
    </row>
    <row r="314" spans="1:15">
      <c r="A314" s="200">
        <v>8.3000000000000007</v>
      </c>
      <c r="B314" s="94"/>
      <c r="C314" s="179" t="s">
        <v>179</v>
      </c>
      <c r="D314" s="94"/>
      <c r="E314" s="94"/>
      <c r="F314" s="94"/>
      <c r="G314" s="94"/>
      <c r="H314" s="94"/>
      <c r="I314" s="94"/>
      <c r="J314" s="94"/>
      <c r="K314" s="94"/>
      <c r="L314" s="94"/>
      <c r="M314" s="94"/>
      <c r="N314" s="94"/>
      <c r="O314" s="194"/>
    </row>
    <row r="315" spans="1:15">
      <c r="A315" s="201"/>
      <c r="B315" s="94"/>
      <c r="C315" s="94"/>
      <c r="D315" s="94"/>
      <c r="E315" s="94"/>
      <c r="F315" s="94"/>
      <c r="G315" s="94"/>
      <c r="H315" s="94"/>
      <c r="I315" s="94"/>
      <c r="J315" s="94"/>
      <c r="K315" s="94"/>
      <c r="L315" s="94"/>
      <c r="M315" s="94"/>
      <c r="N315" s="94"/>
      <c r="O315" s="194"/>
    </row>
    <row r="316" spans="1:15">
      <c r="A316" s="201"/>
      <c r="B316" s="94"/>
      <c r="C316" s="94" t="s">
        <v>180</v>
      </c>
      <c r="D316" s="94"/>
      <c r="E316" s="94"/>
      <c r="F316" s="94"/>
      <c r="G316" s="94"/>
      <c r="H316" s="94"/>
      <c r="I316" s="94"/>
      <c r="J316" s="94"/>
      <c r="K316" s="94"/>
      <c r="L316" s="94"/>
      <c r="M316" s="94"/>
      <c r="N316" s="94"/>
      <c r="O316" s="194"/>
    </row>
    <row r="317" spans="1:15">
      <c r="A317" s="201"/>
      <c r="B317" s="94"/>
      <c r="C317" s="94" t="s">
        <v>181</v>
      </c>
      <c r="D317" s="94"/>
      <c r="E317" s="94"/>
      <c r="F317" s="94"/>
      <c r="G317" s="94"/>
      <c r="H317" s="94"/>
      <c r="I317" s="94"/>
      <c r="J317" s="94"/>
      <c r="K317" s="94"/>
      <c r="L317" s="94"/>
      <c r="M317" s="94"/>
      <c r="N317" s="94"/>
      <c r="O317" s="194"/>
    </row>
    <row r="318" spans="1:15">
      <c r="A318" s="201"/>
      <c r="B318" s="94"/>
      <c r="C318" s="94" t="s">
        <v>182</v>
      </c>
      <c r="D318" s="94"/>
      <c r="E318" s="94"/>
      <c r="F318" s="94"/>
      <c r="G318" s="94"/>
      <c r="H318" s="94"/>
      <c r="I318" s="94"/>
      <c r="J318" s="94"/>
      <c r="K318" s="94"/>
      <c r="L318" s="94"/>
      <c r="M318" s="94"/>
      <c r="N318" s="94"/>
      <c r="O318" s="194"/>
    </row>
    <row r="319" spans="1:15">
      <c r="A319" s="201"/>
      <c r="B319" s="94"/>
      <c r="C319" s="94"/>
      <c r="D319" s="94"/>
      <c r="E319" s="94"/>
      <c r="F319" s="94"/>
      <c r="G319" s="94"/>
      <c r="H319" s="94"/>
      <c r="I319" s="94"/>
      <c r="J319" s="94"/>
      <c r="K319" s="94"/>
      <c r="L319" s="94"/>
      <c r="M319" s="94"/>
      <c r="N319" s="94"/>
      <c r="O319" s="194"/>
    </row>
    <row r="320" spans="1:15">
      <c r="A320" s="200">
        <v>8.4</v>
      </c>
      <c r="B320" s="94"/>
      <c r="C320" s="179" t="s">
        <v>178</v>
      </c>
      <c r="D320" s="94"/>
      <c r="E320" s="94"/>
      <c r="F320" s="94"/>
      <c r="G320" s="94"/>
      <c r="H320" s="94"/>
      <c r="I320" s="94"/>
      <c r="J320" s="94"/>
      <c r="K320" s="94"/>
      <c r="L320" s="94"/>
      <c r="M320" s="94"/>
      <c r="N320" s="94"/>
      <c r="O320" s="194"/>
    </row>
    <row r="321" spans="1:15">
      <c r="A321" s="201"/>
      <c r="B321" s="94"/>
      <c r="C321" s="94"/>
      <c r="D321" s="94"/>
      <c r="E321" s="94"/>
      <c r="F321" s="94"/>
      <c r="G321" s="94"/>
      <c r="H321" s="94"/>
      <c r="I321" s="94"/>
      <c r="J321" s="94"/>
      <c r="K321" s="94"/>
      <c r="L321" s="94"/>
      <c r="M321" s="94"/>
      <c r="N321" s="94"/>
      <c r="O321" s="194"/>
    </row>
    <row r="322" spans="1:15">
      <c r="A322" s="203"/>
      <c r="B322" s="94"/>
      <c r="C322" s="94" t="s">
        <v>186</v>
      </c>
      <c r="D322" s="94"/>
      <c r="E322" s="94"/>
      <c r="F322" s="94"/>
      <c r="G322" s="94"/>
      <c r="H322" s="94"/>
      <c r="I322" s="94"/>
      <c r="J322" s="94"/>
      <c r="K322" s="94"/>
      <c r="L322" s="94"/>
      <c r="M322" s="94"/>
      <c r="N322" s="94"/>
      <c r="O322" s="194"/>
    </row>
    <row r="323" spans="1:15">
      <c r="A323" s="203"/>
      <c r="B323" s="94"/>
      <c r="C323" s="94" t="s">
        <v>187</v>
      </c>
      <c r="D323" s="94"/>
      <c r="E323" s="94"/>
      <c r="F323" s="94"/>
      <c r="G323" s="94"/>
      <c r="H323" s="94"/>
      <c r="I323" s="94"/>
      <c r="J323" s="94"/>
      <c r="K323" s="94"/>
      <c r="L323" s="94"/>
      <c r="M323" s="94"/>
      <c r="N323" s="94"/>
      <c r="O323" s="194"/>
    </row>
    <row r="324" spans="1:15">
      <c r="A324" s="203"/>
      <c r="B324" s="94"/>
      <c r="C324" s="94" t="s">
        <v>188</v>
      </c>
      <c r="D324" s="94"/>
      <c r="E324" s="94"/>
      <c r="F324" s="94"/>
      <c r="G324" s="94"/>
      <c r="H324" s="94"/>
      <c r="I324" s="94"/>
      <c r="J324" s="94"/>
      <c r="K324" s="94"/>
      <c r="L324" s="94"/>
      <c r="M324" s="94"/>
      <c r="N324" s="94"/>
      <c r="O324" s="194"/>
    </row>
    <row r="325" spans="1:15">
      <c r="A325" s="203"/>
      <c r="B325" s="94"/>
      <c r="C325" s="94"/>
      <c r="D325" s="94"/>
      <c r="E325" s="94"/>
      <c r="F325" s="94"/>
      <c r="G325" s="94"/>
      <c r="H325" s="94"/>
      <c r="I325" s="94"/>
      <c r="J325" s="94"/>
      <c r="K325" s="94"/>
      <c r="L325" s="94"/>
      <c r="M325" s="94"/>
      <c r="N325" s="94"/>
      <c r="O325" s="194"/>
    </row>
    <row r="326" spans="1:15" ht="15.75" thickBot="1">
      <c r="A326" s="203"/>
      <c r="B326" s="94"/>
      <c r="C326" s="67" t="s">
        <v>144</v>
      </c>
      <c r="D326" s="94"/>
      <c r="E326" s="94"/>
      <c r="F326" s="94"/>
      <c r="G326" s="94"/>
      <c r="H326" s="94"/>
      <c r="I326" s="94"/>
      <c r="J326" s="94"/>
      <c r="K326" s="94"/>
      <c r="L326" s="94"/>
      <c r="M326" s="94"/>
      <c r="N326" s="94"/>
      <c r="O326" s="194"/>
    </row>
    <row r="327" spans="1:15" ht="15.75" customHeight="1" thickBot="1">
      <c r="A327" s="203"/>
      <c r="B327" s="94"/>
      <c r="C327" s="232"/>
      <c r="D327" s="232"/>
      <c r="E327" s="232"/>
      <c r="F327" s="233"/>
      <c r="G327" s="227" t="s">
        <v>154</v>
      </c>
      <c r="H327" s="222" t="s">
        <v>184</v>
      </c>
      <c r="I327" s="223"/>
      <c r="J327" s="223"/>
      <c r="K327" s="224"/>
      <c r="L327" s="225" t="s">
        <v>20</v>
      </c>
      <c r="M327" s="229" t="s">
        <v>183</v>
      </c>
      <c r="N327" s="229" t="s">
        <v>185</v>
      </c>
      <c r="O327" s="231"/>
    </row>
    <row r="328" spans="1:15" ht="15.75" thickBot="1">
      <c r="A328" s="203"/>
      <c r="B328" s="94"/>
      <c r="C328" s="232" t="s">
        <v>33</v>
      </c>
      <c r="D328" s="232"/>
      <c r="E328" s="232"/>
      <c r="F328" s="233"/>
      <c r="G328" s="228"/>
      <c r="H328" s="129" t="s">
        <v>26</v>
      </c>
      <c r="I328" s="130" t="s">
        <v>27</v>
      </c>
      <c r="J328" s="130" t="s">
        <v>28</v>
      </c>
      <c r="K328" s="131" t="s">
        <v>29</v>
      </c>
      <c r="L328" s="226"/>
      <c r="M328" s="230"/>
      <c r="N328" s="230"/>
      <c r="O328" s="231"/>
    </row>
    <row r="329" spans="1:15">
      <c r="A329" s="203"/>
      <c r="B329" s="94"/>
      <c r="C329" s="234" t="s">
        <v>153</v>
      </c>
      <c r="D329" s="234"/>
      <c r="E329" s="234"/>
      <c r="F329" s="235"/>
      <c r="G329" s="83">
        <f>G224</f>
        <v>1643.4716115465494</v>
      </c>
      <c r="H329" s="162">
        <f>I184</f>
        <v>302702000</v>
      </c>
      <c r="I329" s="163">
        <f t="shared" ref="I329:K329" si="49">J184</f>
        <v>622356000</v>
      </c>
      <c r="J329" s="163">
        <f t="shared" si="49"/>
        <v>337234000</v>
      </c>
      <c r="K329" s="164">
        <f t="shared" si="49"/>
        <v>355582000</v>
      </c>
      <c r="L329" s="165">
        <f>SUM(H329:K329)</f>
        <v>1617874000</v>
      </c>
      <c r="M329" s="165"/>
      <c r="N329" s="23"/>
      <c r="O329" s="194"/>
    </row>
    <row r="330" spans="1:15">
      <c r="A330" s="203"/>
      <c r="B330" s="94"/>
      <c r="C330" s="236" t="s">
        <v>150</v>
      </c>
      <c r="D330" s="236"/>
      <c r="E330" s="236"/>
      <c r="F330" s="237"/>
      <c r="G330" s="86">
        <f>G329*0.4</f>
        <v>657.38864461861976</v>
      </c>
      <c r="H330" s="166">
        <f>I233</f>
        <v>99496428.751672715</v>
      </c>
      <c r="I330" s="16">
        <f t="shared" ref="I330:K330" si="50">J233</f>
        <v>204564883.65513286</v>
      </c>
      <c r="J330" s="16">
        <f t="shared" si="50"/>
        <v>110846901.08965781</v>
      </c>
      <c r="K330" s="17">
        <f t="shared" si="50"/>
        <v>116877784.51538903</v>
      </c>
      <c r="L330" s="18">
        <f>SUM(H330:K330)</f>
        <v>531785998.01185244</v>
      </c>
      <c r="M330" s="18">
        <f>$L$329-L330</f>
        <v>1086088001.9881475</v>
      </c>
      <c r="N330" s="167">
        <f>M330/$L$329</f>
        <v>0.67130567769069005</v>
      </c>
      <c r="O330" s="194"/>
    </row>
    <row r="331" spans="1:15">
      <c r="A331" s="203"/>
      <c r="B331" s="94"/>
      <c r="C331" s="238" t="s">
        <v>151</v>
      </c>
      <c r="D331" s="238"/>
      <c r="E331" s="238"/>
      <c r="F331" s="239"/>
      <c r="G331" s="154">
        <f>G329*0.5</f>
        <v>821.73580577327471</v>
      </c>
      <c r="H331" s="166">
        <f>I254</f>
        <v>124370535.9395909</v>
      </c>
      <c r="I331" s="16">
        <f t="shared" ref="I331:K331" si="51">J254</f>
        <v>255706104.56891608</v>
      </c>
      <c r="J331" s="16">
        <f t="shared" si="51"/>
        <v>138558626.36207226</v>
      </c>
      <c r="K331" s="17">
        <f t="shared" si="51"/>
        <v>146097230.6442363</v>
      </c>
      <c r="L331" s="18">
        <f t="shared" ref="L331:L333" si="52">SUM(H331:K331)</f>
        <v>664732497.51481557</v>
      </c>
      <c r="M331" s="18">
        <f t="shared" ref="M331:M333" si="53">$L$329-L331</f>
        <v>953141502.48518443</v>
      </c>
      <c r="N331" s="167">
        <f t="shared" ref="N331:N333" si="54">M331/$L$329</f>
        <v>0.58913209711336256</v>
      </c>
      <c r="O331" s="194"/>
    </row>
    <row r="332" spans="1:15">
      <c r="A332" s="203"/>
      <c r="B332" s="94"/>
      <c r="C332" s="81" t="s">
        <v>152</v>
      </c>
      <c r="D332" s="81"/>
      <c r="E332" s="81"/>
      <c r="F332" s="155"/>
      <c r="G332" s="156">
        <f>G329*0.6</f>
        <v>986.08296692792965</v>
      </c>
      <c r="H332" s="166">
        <f>I275</f>
        <v>149244643.12750909</v>
      </c>
      <c r="I332" s="16">
        <f t="shared" ref="I332:K332" si="55">J275</f>
        <v>306847325.48269928</v>
      </c>
      <c r="J332" s="16">
        <f t="shared" si="55"/>
        <v>166270351.63448671</v>
      </c>
      <c r="K332" s="17">
        <f t="shared" si="55"/>
        <v>175316676.77308354</v>
      </c>
      <c r="L332" s="18">
        <f t="shared" si="52"/>
        <v>797678997.01777864</v>
      </c>
      <c r="M332" s="18">
        <f t="shared" si="53"/>
        <v>820195002.98222136</v>
      </c>
      <c r="N332" s="167">
        <f t="shared" si="54"/>
        <v>0.50695851653603519</v>
      </c>
      <c r="O332" s="194"/>
    </row>
    <row r="333" spans="1:15" ht="15.75" thickBot="1">
      <c r="A333" s="203"/>
      <c r="B333" s="94"/>
      <c r="C333" s="240" t="s">
        <v>155</v>
      </c>
      <c r="D333" s="240"/>
      <c r="E333" s="240"/>
      <c r="F333" s="241"/>
      <c r="G333" s="157">
        <f>G329*0.7</f>
        <v>1150.4301280825846</v>
      </c>
      <c r="H333" s="168">
        <f>I296</f>
        <v>174118750.31542727</v>
      </c>
      <c r="I333" s="169">
        <f t="shared" ref="I333:K333" si="56">J296</f>
        <v>357988546.39648253</v>
      </c>
      <c r="J333" s="169">
        <f t="shared" si="56"/>
        <v>193982076.90690115</v>
      </c>
      <c r="K333" s="170">
        <f t="shared" si="56"/>
        <v>204536122.90193081</v>
      </c>
      <c r="L333" s="171">
        <f t="shared" si="52"/>
        <v>930625496.5207417</v>
      </c>
      <c r="M333" s="171">
        <f t="shared" si="53"/>
        <v>687248503.4792583</v>
      </c>
      <c r="N333" s="172">
        <f t="shared" si="54"/>
        <v>0.4247849359587077</v>
      </c>
      <c r="O333" s="194"/>
    </row>
    <row r="334" spans="1:15">
      <c r="A334" s="203"/>
      <c r="B334" s="94"/>
      <c r="C334" s="94"/>
      <c r="D334" s="94"/>
      <c r="E334" s="94"/>
      <c r="F334" s="94"/>
      <c r="G334" s="94"/>
      <c r="H334" s="94"/>
      <c r="I334" s="94"/>
      <c r="J334" s="94"/>
      <c r="K334" s="94"/>
      <c r="L334" s="94"/>
      <c r="M334" s="94"/>
      <c r="N334" s="94"/>
      <c r="O334" s="194"/>
    </row>
    <row r="335" spans="1:15">
      <c r="A335" s="203"/>
      <c r="B335" s="94"/>
      <c r="C335" s="94" t="s">
        <v>191</v>
      </c>
      <c r="D335" s="94"/>
      <c r="E335" s="94"/>
      <c r="F335" s="94"/>
      <c r="G335" s="186"/>
      <c r="H335" s="187">
        <f>G333</f>
        <v>1150.4301280825846</v>
      </c>
      <c r="I335" s="94" t="s">
        <v>189</v>
      </c>
      <c r="J335" s="94"/>
      <c r="K335" s="185">
        <f>M333</f>
        <v>687248503.4792583</v>
      </c>
      <c r="L335" s="94" t="s">
        <v>190</v>
      </c>
      <c r="M335" s="94"/>
      <c r="N335" s="94"/>
      <c r="O335" s="194"/>
    </row>
    <row r="336" spans="1:15">
      <c r="A336" s="203"/>
      <c r="B336" s="94"/>
      <c r="C336" s="94" t="s">
        <v>192</v>
      </c>
      <c r="D336" s="94"/>
      <c r="E336" s="94"/>
      <c r="F336" s="94"/>
      <c r="G336" s="186"/>
      <c r="H336" s="186">
        <f>G330</f>
        <v>657.38864461861976</v>
      </c>
      <c r="I336" s="94" t="s">
        <v>189</v>
      </c>
      <c r="J336" s="94"/>
      <c r="K336" s="185">
        <f>M330</f>
        <v>1086088001.9881475</v>
      </c>
      <c r="L336" s="94" t="s">
        <v>190</v>
      </c>
      <c r="M336" s="94"/>
      <c r="N336" s="94"/>
      <c r="O336" s="194"/>
    </row>
    <row r="337" spans="1:15">
      <c r="A337" s="203"/>
      <c r="B337" s="94"/>
      <c r="C337" s="94"/>
      <c r="D337" s="94"/>
      <c r="E337" s="94"/>
      <c r="F337" s="94"/>
      <c r="G337" s="94"/>
      <c r="H337" s="94"/>
      <c r="I337" s="94"/>
      <c r="J337" s="94"/>
      <c r="K337" s="94"/>
      <c r="L337" s="94"/>
      <c r="M337" s="94"/>
      <c r="N337" s="94"/>
      <c r="O337" s="194"/>
    </row>
    <row r="338" spans="1:15">
      <c r="A338" s="203"/>
      <c r="B338" s="94"/>
      <c r="C338" s="94"/>
      <c r="D338" s="94"/>
      <c r="E338" s="94"/>
      <c r="F338" s="94"/>
      <c r="G338" s="94"/>
      <c r="H338" s="94"/>
      <c r="I338" s="94"/>
      <c r="J338" s="94"/>
      <c r="K338" s="94"/>
      <c r="L338" s="94"/>
      <c r="M338" s="94"/>
      <c r="N338" s="94"/>
      <c r="O338" s="194"/>
    </row>
    <row r="339" spans="1:15" ht="15.75" thickBot="1">
      <c r="A339" s="204"/>
      <c r="B339" s="196"/>
      <c r="C339" s="196"/>
      <c r="D339" s="196"/>
      <c r="E339" s="196"/>
      <c r="F339" s="196"/>
      <c r="G339" s="196"/>
      <c r="H339" s="196"/>
      <c r="I339" s="196"/>
      <c r="J339" s="196"/>
      <c r="K339" s="196"/>
      <c r="L339" s="196"/>
      <c r="M339" s="196"/>
      <c r="N339" s="196"/>
      <c r="O339" s="197"/>
    </row>
  </sheetData>
  <mergeCells count="54">
    <mergeCell ref="C82:F82"/>
    <mergeCell ref="C104:F104"/>
    <mergeCell ref="C105:F105"/>
    <mergeCell ref="D16:F16"/>
    <mergeCell ref="G16:J16"/>
    <mergeCell ref="D77:F77"/>
    <mergeCell ref="G77:J77"/>
    <mergeCell ref="C98:F98"/>
    <mergeCell ref="C99:F99"/>
    <mergeCell ref="C112:F112"/>
    <mergeCell ref="C113:F113"/>
    <mergeCell ref="C83:F83"/>
    <mergeCell ref="C84:F84"/>
    <mergeCell ref="C85:F85"/>
    <mergeCell ref="C139:F139"/>
    <mergeCell ref="C140:F140"/>
    <mergeCell ref="C141:F141"/>
    <mergeCell ref="C106:F106"/>
    <mergeCell ref="C107:F107"/>
    <mergeCell ref="C130:F130"/>
    <mergeCell ref="C131:F131"/>
    <mergeCell ref="C132:F132"/>
    <mergeCell ref="C133:F133"/>
    <mergeCell ref="C114:F114"/>
    <mergeCell ref="C115:F115"/>
    <mergeCell ref="C229:F229"/>
    <mergeCell ref="C225:F225"/>
    <mergeCell ref="C226:F226"/>
    <mergeCell ref="C142:F142"/>
    <mergeCell ref="C147:F147"/>
    <mergeCell ref="C148:F148"/>
    <mergeCell ref="C149:F149"/>
    <mergeCell ref="C150:F150"/>
    <mergeCell ref="C329:F329"/>
    <mergeCell ref="C330:F330"/>
    <mergeCell ref="C331:F331"/>
    <mergeCell ref="C333:F333"/>
    <mergeCell ref="C328:F328"/>
    <mergeCell ref="A3:O3"/>
    <mergeCell ref="A4:O4"/>
    <mergeCell ref="B8:O8"/>
    <mergeCell ref="A6:O6"/>
    <mergeCell ref="H327:K327"/>
    <mergeCell ref="L327:L328"/>
    <mergeCell ref="G327:G328"/>
    <mergeCell ref="M327:M328"/>
    <mergeCell ref="N327:N328"/>
    <mergeCell ref="O327:O328"/>
    <mergeCell ref="C327:F327"/>
    <mergeCell ref="D158:F158"/>
    <mergeCell ref="G158:J158"/>
    <mergeCell ref="C223:F223"/>
    <mergeCell ref="C224:F224"/>
    <mergeCell ref="C228:F228"/>
  </mergeCells>
  <conditionalFormatting sqref="I233 I239:L244 I190:L195 I260:L265 I281:L286 I302:L307">
    <cfRule type="cellIs" dxfId="84" priority="97" operator="lessThanOrEqual">
      <formula>$M$233</formula>
    </cfRule>
  </conditionalFormatting>
  <conditionalFormatting sqref="J233">
    <cfRule type="cellIs" dxfId="83" priority="96" operator="lessThanOrEqual">
      <formula>$M$233</formula>
    </cfRule>
  </conditionalFormatting>
  <conditionalFormatting sqref="K233:L233">
    <cfRule type="cellIs" dxfId="82" priority="95" operator="lessThanOrEqual">
      <formula>$M$233</formula>
    </cfRule>
  </conditionalFormatting>
  <conditionalFormatting sqref="I234:I237">
    <cfRule type="cellIs" dxfId="81" priority="94" operator="lessThanOrEqual">
      <formula>$M$233</formula>
    </cfRule>
  </conditionalFormatting>
  <conditionalFormatting sqref="J234:J237">
    <cfRule type="cellIs" dxfId="80" priority="93" operator="lessThanOrEqual">
      <formula>$M$233</formula>
    </cfRule>
  </conditionalFormatting>
  <conditionalFormatting sqref="K234:L237">
    <cfRule type="cellIs" dxfId="79" priority="92" operator="lessThanOrEqual">
      <formula>$M$233</formula>
    </cfRule>
  </conditionalFormatting>
  <conditionalFormatting sqref="I184">
    <cfRule type="cellIs" dxfId="78" priority="37" operator="lessThanOrEqual">
      <formula>$M$233</formula>
    </cfRule>
  </conditionalFormatting>
  <conditionalFormatting sqref="J184">
    <cfRule type="cellIs" dxfId="77" priority="36" operator="lessThanOrEqual">
      <formula>$M$233</formula>
    </cfRule>
  </conditionalFormatting>
  <conditionalFormatting sqref="K184:L184">
    <cfRule type="cellIs" dxfId="76" priority="35" operator="lessThanOrEqual">
      <formula>$M$233</formula>
    </cfRule>
  </conditionalFormatting>
  <conditionalFormatting sqref="I185:I188">
    <cfRule type="cellIs" dxfId="75" priority="34" operator="lessThanOrEqual">
      <formula>$M$233</formula>
    </cfRule>
  </conditionalFormatting>
  <conditionalFormatting sqref="J185:J188">
    <cfRule type="cellIs" dxfId="74" priority="33" operator="lessThanOrEqual">
      <formula>$M$233</formula>
    </cfRule>
  </conditionalFormatting>
  <conditionalFormatting sqref="K185:L188">
    <cfRule type="cellIs" dxfId="73" priority="32" operator="lessThanOrEqual">
      <formula>$M$233</formula>
    </cfRule>
  </conditionalFormatting>
  <conditionalFormatting sqref="I254">
    <cfRule type="cellIs" dxfId="72" priority="73" operator="lessThanOrEqual">
      <formula>$M$233</formula>
    </cfRule>
  </conditionalFormatting>
  <conditionalFormatting sqref="J254">
    <cfRule type="cellIs" dxfId="71" priority="72" operator="lessThanOrEqual">
      <formula>$M$233</formula>
    </cfRule>
  </conditionalFormatting>
  <conditionalFormatting sqref="K254:L254">
    <cfRule type="cellIs" dxfId="70" priority="71" operator="lessThanOrEqual">
      <formula>$M$233</formula>
    </cfRule>
  </conditionalFormatting>
  <conditionalFormatting sqref="I255:I258">
    <cfRule type="cellIs" dxfId="69" priority="70" operator="lessThanOrEqual">
      <formula>$M$233</formula>
    </cfRule>
  </conditionalFormatting>
  <conditionalFormatting sqref="J255:J258">
    <cfRule type="cellIs" dxfId="68" priority="69" operator="lessThanOrEqual">
      <formula>$M$233</formula>
    </cfRule>
  </conditionalFormatting>
  <conditionalFormatting sqref="K255:L258">
    <cfRule type="cellIs" dxfId="67" priority="68" operator="lessThanOrEqual">
      <formula>$M$233</formula>
    </cfRule>
  </conditionalFormatting>
  <conditionalFormatting sqref="I275">
    <cfRule type="cellIs" dxfId="66" priority="61" operator="lessThanOrEqual">
      <formula>$M$233</formula>
    </cfRule>
  </conditionalFormatting>
  <conditionalFormatting sqref="J275">
    <cfRule type="cellIs" dxfId="65" priority="60" operator="lessThanOrEqual">
      <formula>$M$233</formula>
    </cfRule>
  </conditionalFormatting>
  <conditionalFormatting sqref="K275:L275">
    <cfRule type="cellIs" dxfId="64" priority="59" operator="lessThanOrEqual">
      <formula>$M$233</formula>
    </cfRule>
  </conditionalFormatting>
  <conditionalFormatting sqref="I276:I279">
    <cfRule type="cellIs" dxfId="63" priority="58" operator="lessThanOrEqual">
      <formula>$M$233</formula>
    </cfRule>
  </conditionalFormatting>
  <conditionalFormatting sqref="J276:J279">
    <cfRule type="cellIs" dxfId="62" priority="57" operator="lessThanOrEqual">
      <formula>$M$233</formula>
    </cfRule>
  </conditionalFormatting>
  <conditionalFormatting sqref="K276:L279">
    <cfRule type="cellIs" dxfId="61" priority="56" operator="lessThanOrEqual">
      <formula>$M$233</formula>
    </cfRule>
  </conditionalFormatting>
  <conditionalFormatting sqref="I296">
    <cfRule type="cellIs" dxfId="60" priority="49" operator="lessThanOrEqual">
      <formula>$M$233</formula>
    </cfRule>
  </conditionalFormatting>
  <conditionalFormatting sqref="J296">
    <cfRule type="cellIs" dxfId="59" priority="48" operator="lessThanOrEqual">
      <formula>$M$233</formula>
    </cfRule>
  </conditionalFormatting>
  <conditionalFormatting sqref="K296:L296">
    <cfRule type="cellIs" dxfId="58" priority="47" operator="lessThanOrEqual">
      <formula>$M$233</formula>
    </cfRule>
  </conditionalFormatting>
  <conditionalFormatting sqref="I297:I300">
    <cfRule type="cellIs" dxfId="57" priority="46" operator="lessThanOrEqual">
      <formula>$M$233</formula>
    </cfRule>
  </conditionalFormatting>
  <conditionalFormatting sqref="J297:J300">
    <cfRule type="cellIs" dxfId="56" priority="45" operator="lessThanOrEqual">
      <formula>$M$233</formula>
    </cfRule>
  </conditionalFormatting>
  <conditionalFormatting sqref="K297:L300">
    <cfRule type="cellIs" dxfId="55" priority="44" operator="lessThanOrEqual">
      <formula>$M$233</formula>
    </cfRule>
  </conditionalFormatting>
  <conditionalFormatting sqref="I189">
    <cfRule type="cellIs" dxfId="54" priority="25" operator="lessThanOrEqual">
      <formula>$M$233</formula>
    </cfRule>
  </conditionalFormatting>
  <conditionalFormatting sqref="J189">
    <cfRule type="cellIs" dxfId="53" priority="24" operator="lessThanOrEqual">
      <formula>$M$233</formula>
    </cfRule>
  </conditionalFormatting>
  <conditionalFormatting sqref="K189:L189">
    <cfRule type="cellIs" dxfId="52" priority="23" operator="lessThanOrEqual">
      <formula>$M$233</formula>
    </cfRule>
  </conditionalFormatting>
  <conditionalFormatting sqref="I238">
    <cfRule type="cellIs" dxfId="51" priority="20" operator="lessThanOrEqual">
      <formula>$M$233</formula>
    </cfRule>
  </conditionalFormatting>
  <conditionalFormatting sqref="J238">
    <cfRule type="cellIs" dxfId="50" priority="19" operator="lessThanOrEqual">
      <formula>$M$233</formula>
    </cfRule>
  </conditionalFormatting>
  <conditionalFormatting sqref="K238:L238">
    <cfRule type="cellIs" dxfId="49" priority="18" operator="lessThanOrEqual">
      <formula>$M$233</formula>
    </cfRule>
  </conditionalFormatting>
  <conditionalFormatting sqref="I259">
    <cfRule type="cellIs" dxfId="48" priority="15" operator="lessThanOrEqual">
      <formula>$M$233</formula>
    </cfRule>
  </conditionalFormatting>
  <conditionalFormatting sqref="J259">
    <cfRule type="cellIs" dxfId="47" priority="14" operator="lessThanOrEqual">
      <formula>$M$233</formula>
    </cfRule>
  </conditionalFormatting>
  <conditionalFormatting sqref="K259:L259">
    <cfRule type="cellIs" dxfId="46" priority="13" operator="lessThanOrEqual">
      <formula>$M$233</formula>
    </cfRule>
  </conditionalFormatting>
  <conditionalFormatting sqref="I280">
    <cfRule type="cellIs" dxfId="45" priority="10" operator="lessThanOrEqual">
      <formula>$M$233</formula>
    </cfRule>
  </conditionalFormatting>
  <conditionalFormatting sqref="J280">
    <cfRule type="cellIs" dxfId="44" priority="9" operator="lessThanOrEqual">
      <formula>$M$233</formula>
    </cfRule>
  </conditionalFormatting>
  <conditionalFormatting sqref="K280:L280">
    <cfRule type="cellIs" dxfId="43" priority="8" operator="lessThanOrEqual">
      <formula>$M$233</formula>
    </cfRule>
  </conditionalFormatting>
  <conditionalFormatting sqref="I301">
    <cfRule type="cellIs" dxfId="42" priority="5" operator="lessThanOrEqual">
      <formula>$M$233</formula>
    </cfRule>
  </conditionalFormatting>
  <conditionalFormatting sqref="J301">
    <cfRule type="cellIs" dxfId="41" priority="4" operator="lessThanOrEqual">
      <formula>$M$233</formula>
    </cfRule>
  </conditionalFormatting>
  <conditionalFormatting sqref="K301:L301">
    <cfRule type="cellIs" dxfId="40" priority="3" operator="lessThanOrEqual">
      <formula>$M$233</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90" operator="containsText" id="{D6A2CC26-848C-4AD1-90A1-A2DC6B00D0D6}">
            <xm:f>NOT(ISERROR(SEARCH($N$229,N190)))</xm:f>
            <xm:f>$N$229</xm:f>
            <x14:dxf>
              <font>
                <color rgb="FF9C0006"/>
              </font>
            </x14:dxf>
          </x14:cfRule>
          <x14:cfRule type="containsText" priority="91" operator="containsText" id="{8704C6DB-5F37-46FA-9B5E-223CD3778A3F}">
            <xm:f>NOT(ISERROR(SEARCH($N$228,N190)))</xm:f>
            <xm:f>$N$228</xm:f>
            <x14:dxf>
              <font>
                <color rgb="FF00B050"/>
              </font>
            </x14:dxf>
          </x14:cfRule>
          <xm:sqref>N233 N239:N243 N190:N194 N260:N264 N281:N285 N302:N306</xm:sqref>
        </x14:conditionalFormatting>
        <x14:conditionalFormatting xmlns:xm="http://schemas.microsoft.com/office/excel/2006/main">
          <x14:cfRule type="containsText" priority="26" operator="containsText" id="{EAAA8559-CF1B-433D-80C9-A73F67B7BFCE}">
            <xm:f>NOT(ISERROR(SEARCH($N$229,N195)))</xm:f>
            <xm:f>$N$229</xm:f>
            <x14:dxf>
              <font>
                <color rgb="FF9C0006"/>
              </font>
            </x14:dxf>
          </x14:cfRule>
          <x14:cfRule type="containsText" priority="27" operator="containsText" id="{3897F378-F099-4D88-A1A1-ED6D11DEC6DB}">
            <xm:f>NOT(ISERROR(SEARCH($N$228,N195)))</xm:f>
            <xm:f>$N$228</xm:f>
            <x14:dxf>
              <font>
                <color rgb="FF00B050"/>
              </font>
            </x14:dxf>
          </x14:cfRule>
          <xm:sqref>N195</xm:sqref>
        </x14:conditionalFormatting>
        <x14:conditionalFormatting xmlns:xm="http://schemas.microsoft.com/office/excel/2006/main">
          <x14:cfRule type="containsText" priority="88" operator="containsText" id="{2083789A-F1E5-4BB3-99FE-F29442690971}">
            <xm:f>NOT(ISERROR(SEARCH($N$229,N234)))</xm:f>
            <xm:f>$N$229</xm:f>
            <x14:dxf>
              <font>
                <color rgb="FF9C0006"/>
              </font>
            </x14:dxf>
          </x14:cfRule>
          <x14:cfRule type="containsText" priority="89" operator="containsText" id="{6913905B-66DF-4E22-B441-47299E6FCF05}">
            <xm:f>NOT(ISERROR(SEARCH($N$228,N234)))</xm:f>
            <xm:f>$N$228</xm:f>
            <x14:dxf>
              <font>
                <color rgb="FF00B050"/>
              </font>
            </x14:dxf>
          </x14:cfRule>
          <xm:sqref>N234:N237</xm:sqref>
        </x14:conditionalFormatting>
        <x14:conditionalFormatting xmlns:xm="http://schemas.microsoft.com/office/excel/2006/main">
          <x14:cfRule type="containsText" priority="86" operator="containsText" id="{1B1E9A57-C219-42A2-8492-3D3C90C35D03}">
            <xm:f>NOT(ISERROR(SEARCH($N$229,N244)))</xm:f>
            <xm:f>$N$229</xm:f>
            <x14:dxf>
              <font>
                <color rgb="FF9C0006"/>
              </font>
            </x14:dxf>
          </x14:cfRule>
          <x14:cfRule type="containsText" priority="87" operator="containsText" id="{AB043950-6B23-46DF-9E11-8AFA3D13E40D}">
            <xm:f>NOT(ISERROR(SEARCH($N$228,N244)))</xm:f>
            <xm:f>$N$228</xm:f>
            <x14:dxf>
              <font>
                <color rgb="FF00B050"/>
              </font>
            </x14:dxf>
          </x14:cfRule>
          <xm:sqref>N244</xm:sqref>
        </x14:conditionalFormatting>
        <x14:conditionalFormatting xmlns:xm="http://schemas.microsoft.com/office/excel/2006/main">
          <x14:cfRule type="containsText" priority="30" operator="containsText" id="{00C0DFBA-B139-46DC-BC3C-697B07EEE325}">
            <xm:f>NOT(ISERROR(SEARCH($N$229,N184)))</xm:f>
            <xm:f>$N$229</xm:f>
            <x14:dxf>
              <font>
                <color rgb="FF9C0006"/>
              </font>
            </x14:dxf>
          </x14:cfRule>
          <x14:cfRule type="containsText" priority="31" operator="containsText" id="{2000F314-599F-4E09-BF54-88356A2711A4}">
            <xm:f>NOT(ISERROR(SEARCH($N$228,N184)))</xm:f>
            <xm:f>$N$228</xm:f>
            <x14:dxf>
              <font>
                <color rgb="FF00B050"/>
              </font>
            </x14:dxf>
          </x14:cfRule>
          <xm:sqref>N184</xm:sqref>
        </x14:conditionalFormatting>
        <x14:conditionalFormatting xmlns:xm="http://schemas.microsoft.com/office/excel/2006/main">
          <x14:cfRule type="containsText" priority="28" operator="containsText" id="{C9F6B337-54F2-41B7-95B3-76AB38C11FAE}">
            <xm:f>NOT(ISERROR(SEARCH($N$229,N185)))</xm:f>
            <xm:f>$N$229</xm:f>
            <x14:dxf>
              <font>
                <color rgb="FF9C0006"/>
              </font>
            </x14:dxf>
          </x14:cfRule>
          <x14:cfRule type="containsText" priority="29" operator="containsText" id="{78783D42-4DAF-4A73-BD53-84F9ACA5A8EB}">
            <xm:f>NOT(ISERROR(SEARCH($N$228,N185)))</xm:f>
            <xm:f>$N$228</xm:f>
            <x14:dxf>
              <font>
                <color rgb="FF00B050"/>
              </font>
            </x14:dxf>
          </x14:cfRule>
          <xm:sqref>N185:N188</xm:sqref>
        </x14:conditionalFormatting>
        <x14:conditionalFormatting xmlns:xm="http://schemas.microsoft.com/office/excel/2006/main">
          <x14:cfRule type="containsText" priority="66" operator="containsText" id="{0736BABE-B5D6-4F57-8A07-AD0C5AA9616F}">
            <xm:f>NOT(ISERROR(SEARCH($N$229,N254)))</xm:f>
            <xm:f>$N$229</xm:f>
            <x14:dxf>
              <font>
                <color rgb="FF9C0006"/>
              </font>
            </x14:dxf>
          </x14:cfRule>
          <x14:cfRule type="containsText" priority="67" operator="containsText" id="{7C23BE90-8571-4B1D-B870-3B9E163EBABC}">
            <xm:f>NOT(ISERROR(SEARCH($N$228,N254)))</xm:f>
            <xm:f>$N$228</xm:f>
            <x14:dxf>
              <font>
                <color rgb="FF00B050"/>
              </font>
            </x14:dxf>
          </x14:cfRule>
          <xm:sqref>N254</xm:sqref>
        </x14:conditionalFormatting>
        <x14:conditionalFormatting xmlns:xm="http://schemas.microsoft.com/office/excel/2006/main">
          <x14:cfRule type="containsText" priority="64" operator="containsText" id="{791EA3D6-C854-4F0D-A120-F9EF8CBE7255}">
            <xm:f>NOT(ISERROR(SEARCH($N$229,N255)))</xm:f>
            <xm:f>$N$229</xm:f>
            <x14:dxf>
              <font>
                <color rgb="FF9C0006"/>
              </font>
            </x14:dxf>
          </x14:cfRule>
          <x14:cfRule type="containsText" priority="65" operator="containsText" id="{EAACEAB4-3FF0-4F4E-95CB-D8BE98565327}">
            <xm:f>NOT(ISERROR(SEARCH($N$228,N255)))</xm:f>
            <xm:f>$N$228</xm:f>
            <x14:dxf>
              <font>
                <color rgb="FF00B050"/>
              </font>
            </x14:dxf>
          </x14:cfRule>
          <xm:sqref>N255:N258</xm:sqref>
        </x14:conditionalFormatting>
        <x14:conditionalFormatting xmlns:xm="http://schemas.microsoft.com/office/excel/2006/main">
          <x14:cfRule type="containsText" priority="62" operator="containsText" id="{5084C01A-01C3-4CD7-999A-FD5C43A4EF33}">
            <xm:f>NOT(ISERROR(SEARCH($N$229,N265)))</xm:f>
            <xm:f>$N$229</xm:f>
            <x14:dxf>
              <font>
                <color rgb="FF9C0006"/>
              </font>
            </x14:dxf>
          </x14:cfRule>
          <x14:cfRule type="containsText" priority="63" operator="containsText" id="{83DD9E93-ED73-43E0-B16E-0AC62B45763A}">
            <xm:f>NOT(ISERROR(SEARCH($N$228,N265)))</xm:f>
            <xm:f>$N$228</xm:f>
            <x14:dxf>
              <font>
                <color rgb="FF00B050"/>
              </font>
            </x14:dxf>
          </x14:cfRule>
          <xm:sqref>N265</xm:sqref>
        </x14:conditionalFormatting>
        <x14:conditionalFormatting xmlns:xm="http://schemas.microsoft.com/office/excel/2006/main">
          <x14:cfRule type="containsText" priority="54" operator="containsText" id="{F0C90061-ACAD-4BC2-B2BC-5DD2F5123571}">
            <xm:f>NOT(ISERROR(SEARCH($N$229,N275)))</xm:f>
            <xm:f>$N$229</xm:f>
            <x14:dxf>
              <font>
                <color rgb="FF9C0006"/>
              </font>
            </x14:dxf>
          </x14:cfRule>
          <x14:cfRule type="containsText" priority="55" operator="containsText" id="{6003F1E6-896A-429F-B81C-18BFA0B93C99}">
            <xm:f>NOT(ISERROR(SEARCH($N$228,N275)))</xm:f>
            <xm:f>$N$228</xm:f>
            <x14:dxf>
              <font>
                <color rgb="FF00B050"/>
              </font>
            </x14:dxf>
          </x14:cfRule>
          <xm:sqref>N275</xm:sqref>
        </x14:conditionalFormatting>
        <x14:conditionalFormatting xmlns:xm="http://schemas.microsoft.com/office/excel/2006/main">
          <x14:cfRule type="containsText" priority="52" operator="containsText" id="{832B49F4-7BED-4EFC-860B-AD660339E8DA}">
            <xm:f>NOT(ISERROR(SEARCH($N$229,N276)))</xm:f>
            <xm:f>$N$229</xm:f>
            <x14:dxf>
              <font>
                <color rgb="FF9C0006"/>
              </font>
            </x14:dxf>
          </x14:cfRule>
          <x14:cfRule type="containsText" priority="53" operator="containsText" id="{26EC269E-52FA-45AB-B654-4348D091A943}">
            <xm:f>NOT(ISERROR(SEARCH($N$228,N276)))</xm:f>
            <xm:f>$N$228</xm:f>
            <x14:dxf>
              <font>
                <color rgb="FF00B050"/>
              </font>
            </x14:dxf>
          </x14:cfRule>
          <xm:sqref>N276:N279</xm:sqref>
        </x14:conditionalFormatting>
        <x14:conditionalFormatting xmlns:xm="http://schemas.microsoft.com/office/excel/2006/main">
          <x14:cfRule type="containsText" priority="50" operator="containsText" id="{58298ADC-7038-4191-8CB2-59E36C3A0BB4}">
            <xm:f>NOT(ISERROR(SEARCH($N$229,N286)))</xm:f>
            <xm:f>$N$229</xm:f>
            <x14:dxf>
              <font>
                <color rgb="FF9C0006"/>
              </font>
            </x14:dxf>
          </x14:cfRule>
          <x14:cfRule type="containsText" priority="51" operator="containsText" id="{AAFC3453-BEC5-4ED6-9A27-3D873D7F8521}">
            <xm:f>NOT(ISERROR(SEARCH($N$228,N286)))</xm:f>
            <xm:f>$N$228</xm:f>
            <x14:dxf>
              <font>
                <color rgb="FF00B050"/>
              </font>
            </x14:dxf>
          </x14:cfRule>
          <xm:sqref>N286</xm:sqref>
        </x14:conditionalFormatting>
        <x14:conditionalFormatting xmlns:xm="http://schemas.microsoft.com/office/excel/2006/main">
          <x14:cfRule type="containsText" priority="42" operator="containsText" id="{575F2221-45C4-44C9-ADD5-B34B93FF5E71}">
            <xm:f>NOT(ISERROR(SEARCH($N$229,N296)))</xm:f>
            <xm:f>$N$229</xm:f>
            <x14:dxf>
              <font>
                <color rgb="FF9C0006"/>
              </font>
            </x14:dxf>
          </x14:cfRule>
          <x14:cfRule type="containsText" priority="43" operator="containsText" id="{F591EED0-B624-4FD3-8333-F18C21CFA667}">
            <xm:f>NOT(ISERROR(SEARCH($N$228,N296)))</xm:f>
            <xm:f>$N$228</xm:f>
            <x14:dxf>
              <font>
                <color rgb="FF00B050"/>
              </font>
            </x14:dxf>
          </x14:cfRule>
          <xm:sqref>N296</xm:sqref>
        </x14:conditionalFormatting>
        <x14:conditionalFormatting xmlns:xm="http://schemas.microsoft.com/office/excel/2006/main">
          <x14:cfRule type="containsText" priority="40" operator="containsText" id="{A67560FF-7EE0-4CE2-9AA3-7B0772FF349E}">
            <xm:f>NOT(ISERROR(SEARCH($N$229,N297)))</xm:f>
            <xm:f>$N$229</xm:f>
            <x14:dxf>
              <font>
                <color rgb="FF9C0006"/>
              </font>
            </x14:dxf>
          </x14:cfRule>
          <x14:cfRule type="containsText" priority="41" operator="containsText" id="{CA6B6FFB-67BB-406C-8DC0-D2B9FF672A63}">
            <xm:f>NOT(ISERROR(SEARCH($N$228,N297)))</xm:f>
            <xm:f>$N$228</xm:f>
            <x14:dxf>
              <font>
                <color rgb="FF00B050"/>
              </font>
            </x14:dxf>
          </x14:cfRule>
          <xm:sqref>N297:N300</xm:sqref>
        </x14:conditionalFormatting>
        <x14:conditionalFormatting xmlns:xm="http://schemas.microsoft.com/office/excel/2006/main">
          <x14:cfRule type="containsText" priority="38" operator="containsText" id="{F7874B8D-0D59-4515-9292-1C1FC1498313}">
            <xm:f>NOT(ISERROR(SEARCH($N$229,N307)))</xm:f>
            <xm:f>$N$229</xm:f>
            <x14:dxf>
              <font>
                <color rgb="FF9C0006"/>
              </font>
            </x14:dxf>
          </x14:cfRule>
          <x14:cfRule type="containsText" priority="39" operator="containsText" id="{9E012BEC-775A-4E11-93F2-5F6182049975}">
            <xm:f>NOT(ISERROR(SEARCH($N$228,N307)))</xm:f>
            <xm:f>$N$228</xm:f>
            <x14:dxf>
              <font>
                <color rgb="FF00B050"/>
              </font>
            </x14:dxf>
          </x14:cfRule>
          <xm:sqref>N307</xm:sqref>
        </x14:conditionalFormatting>
        <x14:conditionalFormatting xmlns:xm="http://schemas.microsoft.com/office/excel/2006/main">
          <x14:cfRule type="containsText" priority="21" operator="containsText" id="{4AE82519-752E-46F5-84D2-5814D64D6D92}">
            <xm:f>NOT(ISERROR(SEARCH($N$229,N189)))</xm:f>
            <xm:f>$N$229</xm:f>
            <x14:dxf>
              <font>
                <color rgb="FF9C0006"/>
              </font>
            </x14:dxf>
          </x14:cfRule>
          <x14:cfRule type="containsText" priority="22" operator="containsText" id="{F5D60C58-6B4F-499E-8045-487F4BB942C0}">
            <xm:f>NOT(ISERROR(SEARCH($N$228,N189)))</xm:f>
            <xm:f>$N$228</xm:f>
            <x14:dxf>
              <font>
                <color rgb="FF00B050"/>
              </font>
            </x14:dxf>
          </x14:cfRule>
          <xm:sqref>N189</xm:sqref>
        </x14:conditionalFormatting>
        <x14:conditionalFormatting xmlns:xm="http://schemas.microsoft.com/office/excel/2006/main">
          <x14:cfRule type="containsText" priority="16" operator="containsText" id="{63352C10-1521-4EE5-82A2-7B7C94699A67}">
            <xm:f>NOT(ISERROR(SEARCH($N$229,N238)))</xm:f>
            <xm:f>$N$229</xm:f>
            <x14:dxf>
              <font>
                <color rgb="FF9C0006"/>
              </font>
            </x14:dxf>
          </x14:cfRule>
          <x14:cfRule type="containsText" priority="17" operator="containsText" id="{43D6463A-D673-4E4D-962A-FD53B6F0D1F9}">
            <xm:f>NOT(ISERROR(SEARCH($N$228,N238)))</xm:f>
            <xm:f>$N$228</xm:f>
            <x14:dxf>
              <font>
                <color rgb="FF00B050"/>
              </font>
            </x14:dxf>
          </x14:cfRule>
          <xm:sqref>N238</xm:sqref>
        </x14:conditionalFormatting>
        <x14:conditionalFormatting xmlns:xm="http://schemas.microsoft.com/office/excel/2006/main">
          <x14:cfRule type="containsText" priority="11" operator="containsText" id="{EB72DAA8-62E2-48ED-94CA-3BD3226011A4}">
            <xm:f>NOT(ISERROR(SEARCH($N$229,N259)))</xm:f>
            <xm:f>$N$229</xm:f>
            <x14:dxf>
              <font>
                <color rgb="FF9C0006"/>
              </font>
            </x14:dxf>
          </x14:cfRule>
          <x14:cfRule type="containsText" priority="12" operator="containsText" id="{98DCCCAD-42B5-4B3C-9077-7190D0D21325}">
            <xm:f>NOT(ISERROR(SEARCH($N$228,N259)))</xm:f>
            <xm:f>$N$228</xm:f>
            <x14:dxf>
              <font>
                <color rgb="FF00B050"/>
              </font>
            </x14:dxf>
          </x14:cfRule>
          <xm:sqref>N259</xm:sqref>
        </x14:conditionalFormatting>
        <x14:conditionalFormatting xmlns:xm="http://schemas.microsoft.com/office/excel/2006/main">
          <x14:cfRule type="containsText" priority="6" operator="containsText" id="{65F4F78D-E95C-44BE-B5A5-74E1F5ED30E5}">
            <xm:f>NOT(ISERROR(SEARCH($N$229,N280)))</xm:f>
            <xm:f>$N$229</xm:f>
            <x14:dxf>
              <font>
                <color rgb="FF9C0006"/>
              </font>
            </x14:dxf>
          </x14:cfRule>
          <x14:cfRule type="containsText" priority="7" operator="containsText" id="{98236C0F-86EB-4710-9403-80C3C3404F89}">
            <xm:f>NOT(ISERROR(SEARCH($N$228,N280)))</xm:f>
            <xm:f>$N$228</xm:f>
            <x14:dxf>
              <font>
                <color rgb="FF00B050"/>
              </font>
            </x14:dxf>
          </x14:cfRule>
          <xm:sqref>N280</xm:sqref>
        </x14:conditionalFormatting>
        <x14:conditionalFormatting xmlns:xm="http://schemas.microsoft.com/office/excel/2006/main">
          <x14:cfRule type="containsText" priority="1" operator="containsText" id="{95571E42-5DAB-40CD-9A78-79DF3EC02785}">
            <xm:f>NOT(ISERROR(SEARCH($N$229,N301)))</xm:f>
            <xm:f>$N$229</xm:f>
            <x14:dxf>
              <font>
                <color rgb="FF9C0006"/>
              </font>
            </x14:dxf>
          </x14:cfRule>
          <x14:cfRule type="containsText" priority="2" operator="containsText" id="{F56E1BE4-1F10-49FF-9D3E-5EB0E506C2B6}">
            <xm:f>NOT(ISERROR(SEARCH($N$228,N301)))</xm:f>
            <xm:f>$N$228</xm:f>
            <x14:dxf>
              <font>
                <color rgb="FF00B050"/>
              </font>
            </x14:dxf>
          </x14:cfRule>
          <xm:sqref>N301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Student Spending Review</Spending_x0020_Review_x0020_Type>
    <Category xmlns="1e0ec87a-2ca9-4846-bcf0-31c9454ca23d">Learning and Culture</Category>
    <Sub_x002d_Category xmlns="1e0ec87a-2ca9-4846-bcf0-31c9454ca23d">The Costs and Benefits of Implementing the School Uniform Programme in Gauteng Province</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E85380-2CA7-4B67-BCE1-2556E15A413F}">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0D5ACC97-44EB-4FB6-88AA-4D073B387E03}">
  <ds:schemaRefs>
    <ds:schemaRef ds:uri="http://schemas.microsoft.com/sharepoint/v3/contenttype/forms"/>
  </ds:schemaRefs>
</ds:datastoreItem>
</file>

<file path=customXml/itemProps3.xml><?xml version="1.0" encoding="utf-8"?>
<ds:datastoreItem xmlns:ds="http://schemas.openxmlformats.org/officeDocument/2006/customXml" ds:itemID="{79753071-9F61-450F-B821-9200614EED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Costing model - Uniforms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Model</dc:title>
  <dc:creator>Dlamini, Mlungisi</dc:creator>
  <cp:lastModifiedBy>Home</cp:lastModifiedBy>
  <dcterms:created xsi:type="dcterms:W3CDTF">2019-08-31T09:27:42Z</dcterms:created>
  <dcterms:modified xsi:type="dcterms:W3CDTF">2021-11-12T03:51:13Z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