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makonigmail-my.sharepoint.com/personal/dmakoni_wcyber_net/Documents/_PROJECTS/National Treasury - GTAC/RFP 003-2020-21 - Spending reviews Support/Eastern Cape OTP - ICT SR/"/>
    </mc:Choice>
  </mc:AlternateContent>
  <xr:revisionPtr revIDLastSave="69" documentId="8_{0B243423-0C80-4F4D-87F4-76CA301EA041}" xr6:coauthVersionLast="47" xr6:coauthVersionMax="47" xr10:uidLastSave="{6D42F22C-A855-4FFA-928C-F34C68F69981}"/>
  <bookViews>
    <workbookView xWindow="-120" yWindow="-120" windowWidth="20730" windowHeight="11040" activeTab="1" xr2:uid="{00000000-000D-0000-FFFF-FFFF00000000}"/>
  </bookViews>
  <sheets>
    <sheet name="Cover" sheetId="20" r:id="rId1"/>
    <sheet name="Summary" sheetId="27" r:id="rId2"/>
    <sheet name="Levels_PERSAL" sheetId="18" r:id="rId3"/>
    <sheet name="Positions" sheetId="21" r:id="rId4"/>
    <sheet name="ICT spending" sheetId="19" r:id="rId5"/>
    <sheet name="Calculations" sheetId="22" r:id="rId6"/>
    <sheet name="Calculations - Step2" sheetId="25" r:id="rId7"/>
    <sheet name="Output" sheetId="11" r:id="rId8"/>
    <sheet name="Reference Lists" sheetId="26" r:id="rId9"/>
  </sheets>
  <definedNames>
    <definedName name="levels1" localSheetId="5">Calculations!$E$2:$F$14</definedName>
    <definedName name="levels1" localSheetId="6">'Calculations - Step2'!#REF!</definedName>
    <definedName name="levels1" localSheetId="4">'ICT spending'!$B$2:$C$16</definedName>
    <definedName name="levels1" localSheetId="2">Levels_PERSAL!$A$1:$B$14</definedName>
    <definedName name="levels1" localSheetId="3">Positions!$C$1:$D$13</definedName>
    <definedName name="levels1">#REF!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" i="25" l="1"/>
  <c r="E5" i="25"/>
  <c r="E6" i="25"/>
  <c r="E7" i="25"/>
  <c r="E8" i="25"/>
  <c r="E9" i="25"/>
  <c r="F9" i="25" s="1"/>
  <c r="D42" i="11" s="1"/>
  <c r="E10" i="25"/>
  <c r="E11" i="25"/>
  <c r="E3" i="25"/>
  <c r="D4" i="25"/>
  <c r="D5" i="25"/>
  <c r="D6" i="25"/>
  <c r="D7" i="25"/>
  <c r="D8" i="25"/>
  <c r="D9" i="25"/>
  <c r="D10" i="25"/>
  <c r="D11" i="25"/>
  <c r="D3" i="25"/>
  <c r="N9" i="27"/>
  <c r="O9" i="27"/>
  <c r="P9" i="27"/>
  <c r="Q9" i="27"/>
  <c r="M9" i="27"/>
  <c r="E22" i="11"/>
  <c r="F22" i="11"/>
  <c r="G22" i="11"/>
  <c r="H22" i="11"/>
  <c r="E23" i="11"/>
  <c r="F23" i="11"/>
  <c r="G23" i="11"/>
  <c r="H23" i="11"/>
  <c r="E24" i="11"/>
  <c r="F24" i="11"/>
  <c r="G24" i="11"/>
  <c r="H24" i="11"/>
  <c r="E25" i="11"/>
  <c r="F25" i="11"/>
  <c r="G25" i="11"/>
  <c r="H25" i="11"/>
  <c r="E26" i="11"/>
  <c r="F26" i="11"/>
  <c r="G26" i="11"/>
  <c r="H26" i="11"/>
  <c r="E27" i="11"/>
  <c r="F27" i="11"/>
  <c r="G27" i="11"/>
  <c r="H27" i="11"/>
  <c r="E28" i="11"/>
  <c r="F28" i="11"/>
  <c r="G28" i="11"/>
  <c r="H28" i="11"/>
  <c r="E29" i="11"/>
  <c r="F29" i="11"/>
  <c r="G29" i="11"/>
  <c r="H29" i="11"/>
  <c r="E30" i="11"/>
  <c r="F30" i="11"/>
  <c r="G30" i="11"/>
  <c r="H30" i="11"/>
  <c r="E31" i="11"/>
  <c r="F31" i="11"/>
  <c r="G31" i="11"/>
  <c r="H31" i="11"/>
  <c r="E32" i="11"/>
  <c r="F32" i="11"/>
  <c r="G32" i="11"/>
  <c r="H32" i="11"/>
  <c r="E33" i="11"/>
  <c r="F33" i="11"/>
  <c r="G33" i="11"/>
  <c r="H33" i="11"/>
  <c r="D23" i="11"/>
  <c r="D24" i="11"/>
  <c r="D25" i="11"/>
  <c r="D26" i="11"/>
  <c r="D27" i="11"/>
  <c r="D28" i="11"/>
  <c r="D29" i="11"/>
  <c r="D30" i="11"/>
  <c r="D31" i="11"/>
  <c r="D32" i="11"/>
  <c r="D33" i="11"/>
  <c r="D22" i="11"/>
  <c r="D15" i="11"/>
  <c r="E15" i="11"/>
  <c r="F15" i="11"/>
  <c r="G15" i="11"/>
  <c r="H15" i="11"/>
  <c r="D16" i="11"/>
  <c r="E16" i="11"/>
  <c r="F16" i="11"/>
  <c r="G16" i="11"/>
  <c r="H16" i="11"/>
  <c r="D17" i="11"/>
  <c r="E17" i="11"/>
  <c r="F17" i="11"/>
  <c r="G17" i="11"/>
  <c r="H17" i="11"/>
  <c r="D18" i="11"/>
  <c r="E18" i="11"/>
  <c r="F18" i="11"/>
  <c r="G18" i="11"/>
  <c r="H18" i="11"/>
  <c r="D19" i="11"/>
  <c r="E19" i="11"/>
  <c r="F19" i="11"/>
  <c r="G19" i="11"/>
  <c r="H19" i="11"/>
  <c r="E14" i="11"/>
  <c r="F14" i="11"/>
  <c r="G14" i="11"/>
  <c r="H14" i="11"/>
  <c r="D14" i="11"/>
  <c r="E6" i="11"/>
  <c r="F6" i="11"/>
  <c r="G6" i="11"/>
  <c r="H6" i="11"/>
  <c r="E7" i="11"/>
  <c r="F7" i="11"/>
  <c r="G7" i="11"/>
  <c r="H7" i="11"/>
  <c r="E8" i="11"/>
  <c r="F8" i="11"/>
  <c r="G8" i="11"/>
  <c r="H8" i="11"/>
  <c r="E9" i="11"/>
  <c r="F9" i="11"/>
  <c r="G9" i="11"/>
  <c r="H9" i="11"/>
  <c r="E10" i="11"/>
  <c r="F10" i="11"/>
  <c r="G10" i="11"/>
  <c r="H10" i="11"/>
  <c r="E11" i="11"/>
  <c r="F11" i="11"/>
  <c r="G11" i="11"/>
  <c r="H11" i="11"/>
  <c r="D7" i="11"/>
  <c r="D8" i="11"/>
  <c r="D9" i="11"/>
  <c r="D10" i="11"/>
  <c r="D11" i="11"/>
  <c r="D6" i="11"/>
  <c r="J15" i="25"/>
  <c r="J14" i="25"/>
  <c r="G13" i="25"/>
  <c r="H13" i="25"/>
  <c r="I13" i="25"/>
  <c r="G14" i="25"/>
  <c r="H14" i="25" s="1"/>
  <c r="G15" i="25"/>
  <c r="H15" i="25"/>
  <c r="I15" i="25" s="1"/>
  <c r="K15" i="25" s="1"/>
  <c r="F12" i="25"/>
  <c r="G12" i="25"/>
  <c r="K12" i="25" s="1"/>
  <c r="H12" i="25"/>
  <c r="I12" i="25"/>
  <c r="J12" i="25"/>
  <c r="K13" i="25"/>
  <c r="K16" i="25"/>
  <c r="K17" i="25"/>
  <c r="K18" i="25"/>
  <c r="K19" i="25"/>
  <c r="K20" i="25"/>
  <c r="K21" i="25"/>
  <c r="K22" i="25"/>
  <c r="K23" i="25"/>
  <c r="K24" i="25"/>
  <c r="K25" i="25"/>
  <c r="K26" i="25"/>
  <c r="K27" i="25"/>
  <c r="K28" i="25"/>
  <c r="K29" i="25"/>
  <c r="K30" i="25"/>
  <c r="K31" i="25"/>
  <c r="K32" i="25"/>
  <c r="K33" i="25"/>
  <c r="K34" i="25"/>
  <c r="K35" i="25"/>
  <c r="K36" i="25"/>
  <c r="K37" i="25"/>
  <c r="H3" i="25"/>
  <c r="F36" i="11" s="1"/>
  <c r="I3" i="25"/>
  <c r="G36" i="11" s="1"/>
  <c r="J3" i="25"/>
  <c r="H36" i="11" s="1"/>
  <c r="H5" i="25"/>
  <c r="F38" i="11" s="1"/>
  <c r="I5" i="25"/>
  <c r="G38" i="11" s="1"/>
  <c r="J5" i="25"/>
  <c r="H38" i="11" s="1"/>
  <c r="H6" i="25"/>
  <c r="F39" i="11" s="1"/>
  <c r="I6" i="25"/>
  <c r="G39" i="11" s="1"/>
  <c r="J6" i="25"/>
  <c r="H39" i="11" s="1"/>
  <c r="H10" i="25"/>
  <c r="F43" i="11" s="1"/>
  <c r="I10" i="25"/>
  <c r="G43" i="11" s="1"/>
  <c r="J10" i="25"/>
  <c r="H43" i="11" s="1"/>
  <c r="H11" i="25"/>
  <c r="F44" i="11" s="1"/>
  <c r="I11" i="25"/>
  <c r="G44" i="11" s="1"/>
  <c r="J11" i="25"/>
  <c r="H44" i="11" s="1"/>
  <c r="G5" i="25"/>
  <c r="E38" i="11" s="1"/>
  <c r="G6" i="25"/>
  <c r="E39" i="11" s="1"/>
  <c r="G10" i="25"/>
  <c r="E43" i="11" s="1"/>
  <c r="G11" i="25"/>
  <c r="E44" i="11" s="1"/>
  <c r="G3" i="25"/>
  <c r="E36" i="11" s="1"/>
  <c r="F4" i="25"/>
  <c r="F5" i="25"/>
  <c r="F6" i="25"/>
  <c r="F7" i="25"/>
  <c r="F8" i="25"/>
  <c r="F10" i="25"/>
  <c r="F11" i="25"/>
  <c r="F3" i="25"/>
  <c r="C3" i="11"/>
  <c r="C2" i="11"/>
  <c r="C1" i="11"/>
  <c r="D16" i="27"/>
  <c r="D17" i="27"/>
  <c r="A1" i="27"/>
  <c r="C6" i="27"/>
  <c r="M66" i="19"/>
  <c r="M67" i="19"/>
  <c r="M68" i="19"/>
  <c r="M69" i="19"/>
  <c r="M70" i="19"/>
  <c r="M71" i="19"/>
  <c r="M72" i="19"/>
  <c r="M73" i="19"/>
  <c r="M74" i="19"/>
  <c r="M75" i="19"/>
  <c r="M76" i="19"/>
  <c r="M77" i="19"/>
  <c r="M78" i="19"/>
  <c r="M79" i="19"/>
  <c r="M80" i="19"/>
  <c r="M81" i="19"/>
  <c r="M82" i="19"/>
  <c r="M83" i="19"/>
  <c r="M84" i="19"/>
  <c r="M85" i="19"/>
  <c r="M86" i="19"/>
  <c r="M87" i="19"/>
  <c r="M88" i="19"/>
  <c r="M89" i="19"/>
  <c r="M90" i="19"/>
  <c r="M91" i="19"/>
  <c r="M92" i="19"/>
  <c r="M93" i="19"/>
  <c r="M94" i="19"/>
  <c r="M95" i="19"/>
  <c r="M96" i="19"/>
  <c r="M97" i="19"/>
  <c r="M98" i="19"/>
  <c r="M99" i="19"/>
  <c r="M100" i="19"/>
  <c r="M101" i="19"/>
  <c r="M102" i="19"/>
  <c r="M103" i="19"/>
  <c r="M104" i="19"/>
  <c r="M105" i="19"/>
  <c r="M106" i="19"/>
  <c r="M107" i="19"/>
  <c r="M108" i="19"/>
  <c r="M109" i="19"/>
  <c r="M110" i="19"/>
  <c r="M111" i="19"/>
  <c r="M112" i="19"/>
  <c r="M113" i="19"/>
  <c r="M114" i="19"/>
  <c r="M115" i="19"/>
  <c r="M116" i="19"/>
  <c r="M117" i="19"/>
  <c r="M118" i="19"/>
  <c r="M119" i="19"/>
  <c r="M120" i="19"/>
  <c r="M121" i="19"/>
  <c r="M122" i="19"/>
  <c r="M123" i="19"/>
  <c r="M124" i="19"/>
  <c r="M125" i="19"/>
  <c r="M126" i="19"/>
  <c r="M127" i="19"/>
  <c r="M128" i="19"/>
  <c r="M129" i="19"/>
  <c r="M130" i="19"/>
  <c r="M131" i="19"/>
  <c r="M132" i="19"/>
  <c r="M133" i="19"/>
  <c r="M134" i="19"/>
  <c r="M135" i="19"/>
  <c r="M136" i="19"/>
  <c r="M137" i="19"/>
  <c r="M138" i="19"/>
  <c r="M139" i="19"/>
  <c r="M140" i="19"/>
  <c r="M141" i="19"/>
  <c r="M142" i="19"/>
  <c r="M143" i="19"/>
  <c r="M144" i="19"/>
  <c r="M145" i="19"/>
  <c r="M146" i="19"/>
  <c r="M147" i="19"/>
  <c r="M148" i="19"/>
  <c r="M149" i="19"/>
  <c r="M150" i="19"/>
  <c r="M151" i="19"/>
  <c r="M152" i="19"/>
  <c r="M153" i="19"/>
  <c r="M154" i="19"/>
  <c r="M155" i="19"/>
  <c r="M156" i="19"/>
  <c r="M157" i="19"/>
  <c r="M158" i="19"/>
  <c r="M159" i="19"/>
  <c r="M160" i="19"/>
  <c r="M161" i="19"/>
  <c r="M162" i="19"/>
  <c r="M163" i="19"/>
  <c r="M164" i="19"/>
  <c r="M165" i="19"/>
  <c r="M166" i="19"/>
  <c r="M167" i="19"/>
  <c r="M168" i="19"/>
  <c r="M169" i="19"/>
  <c r="M170" i="19"/>
  <c r="M171" i="19"/>
  <c r="M172" i="19"/>
  <c r="M173" i="19"/>
  <c r="M174" i="19"/>
  <c r="M175" i="19"/>
  <c r="M176" i="19"/>
  <c r="M177" i="19"/>
  <c r="M178" i="19"/>
  <c r="M179" i="19"/>
  <c r="M180" i="19"/>
  <c r="M181" i="19"/>
  <c r="M182" i="19"/>
  <c r="M183" i="19"/>
  <c r="M184" i="19"/>
  <c r="M185" i="19"/>
  <c r="M186" i="19"/>
  <c r="M187" i="19"/>
  <c r="M188" i="19"/>
  <c r="M189" i="19"/>
  <c r="M190" i="19"/>
  <c r="M191" i="19"/>
  <c r="M192" i="19"/>
  <c r="M193" i="19"/>
  <c r="M194" i="19"/>
  <c r="M195" i="19"/>
  <c r="M196" i="19"/>
  <c r="M197" i="19"/>
  <c r="M198" i="19"/>
  <c r="M199" i="19"/>
  <c r="M200" i="19"/>
  <c r="M201" i="19"/>
  <c r="M202" i="19"/>
  <c r="M203" i="19"/>
  <c r="M204" i="19"/>
  <c r="M205" i="19"/>
  <c r="M206" i="19"/>
  <c r="M207" i="19"/>
  <c r="M208" i="19"/>
  <c r="M209" i="19"/>
  <c r="M210" i="19"/>
  <c r="M211" i="19"/>
  <c r="M212" i="19"/>
  <c r="M213" i="19"/>
  <c r="M214" i="19"/>
  <c r="M215" i="19"/>
  <c r="M216" i="19"/>
  <c r="M217" i="19"/>
  <c r="M218" i="19"/>
  <c r="M219" i="19"/>
  <c r="M220" i="19"/>
  <c r="M221" i="19"/>
  <c r="M222" i="19"/>
  <c r="M223" i="19"/>
  <c r="M224" i="19"/>
  <c r="M225" i="19"/>
  <c r="M226" i="19"/>
  <c r="M227" i="19"/>
  <c r="M228" i="19"/>
  <c r="M229" i="19"/>
  <c r="M230" i="19"/>
  <c r="M231" i="19"/>
  <c r="M232" i="19"/>
  <c r="M233" i="19"/>
  <c r="M234" i="19"/>
  <c r="M235" i="19"/>
  <c r="M236" i="19"/>
  <c r="M237" i="19"/>
  <c r="M238" i="19"/>
  <c r="M239" i="19"/>
  <c r="M240" i="19"/>
  <c r="M241" i="19"/>
  <c r="M242" i="19"/>
  <c r="M243" i="19"/>
  <c r="M244" i="19"/>
  <c r="M245" i="19"/>
  <c r="M246" i="19"/>
  <c r="M247" i="19"/>
  <c r="M248" i="19"/>
  <c r="M249" i="19"/>
  <c r="M250" i="19"/>
  <c r="M251" i="19"/>
  <c r="M252" i="19"/>
  <c r="M253" i="19"/>
  <c r="M254" i="19"/>
  <c r="M255" i="19"/>
  <c r="M256" i="19"/>
  <c r="M257" i="19"/>
  <c r="M258" i="19"/>
  <c r="M259" i="19"/>
  <c r="M260" i="19"/>
  <c r="M261" i="19"/>
  <c r="M262" i="19"/>
  <c r="M263" i="19"/>
  <c r="M264" i="19"/>
  <c r="M265" i="19"/>
  <c r="M266" i="19"/>
  <c r="M267" i="19"/>
  <c r="M268" i="19"/>
  <c r="M269" i="19"/>
  <c r="M270" i="19"/>
  <c r="M271" i="19"/>
  <c r="M272" i="19"/>
  <c r="M273" i="19"/>
  <c r="M274" i="19"/>
  <c r="M275" i="19"/>
  <c r="M276" i="19"/>
  <c r="M277" i="19"/>
  <c r="M278" i="19"/>
  <c r="M279" i="19"/>
  <c r="M280" i="19"/>
  <c r="M281" i="19"/>
  <c r="M282" i="19"/>
  <c r="M283" i="19"/>
  <c r="M284" i="19"/>
  <c r="M285" i="19"/>
  <c r="M286" i="19"/>
  <c r="M287" i="19"/>
  <c r="M288" i="19"/>
  <c r="M289" i="19"/>
  <c r="M290" i="19"/>
  <c r="M291" i="19"/>
  <c r="M292" i="19"/>
  <c r="M293" i="19"/>
  <c r="M294" i="19"/>
  <c r="M295" i="19"/>
  <c r="M296" i="19"/>
  <c r="M297" i="19"/>
  <c r="M298" i="19"/>
  <c r="M299" i="19"/>
  <c r="M300" i="19"/>
  <c r="M301" i="19"/>
  <c r="M302" i="19"/>
  <c r="M303" i="19"/>
  <c r="M304" i="19"/>
  <c r="M305" i="19"/>
  <c r="M306" i="19"/>
  <c r="M307" i="19"/>
  <c r="M308" i="19"/>
  <c r="M309" i="19"/>
  <c r="M310" i="19"/>
  <c r="M311" i="19"/>
  <c r="M312" i="19"/>
  <c r="M313" i="19"/>
  <c r="M314" i="19"/>
  <c r="M315" i="19"/>
  <c r="M316" i="19"/>
  <c r="M317" i="19"/>
  <c r="M318" i="19"/>
  <c r="M319" i="19"/>
  <c r="M320" i="19"/>
  <c r="M321" i="19"/>
  <c r="M322" i="19"/>
  <c r="M323" i="19"/>
  <c r="M324" i="19"/>
  <c r="M325" i="19"/>
  <c r="M326" i="19"/>
  <c r="M327" i="19"/>
  <c r="M328" i="19"/>
  <c r="M329" i="19"/>
  <c r="M330" i="19"/>
  <c r="M331" i="19"/>
  <c r="M332" i="19"/>
  <c r="M333" i="19"/>
  <c r="M334" i="19"/>
  <c r="M335" i="19"/>
  <c r="M336" i="19"/>
  <c r="M337" i="19"/>
  <c r="M338" i="19"/>
  <c r="M339" i="19"/>
  <c r="M340" i="19"/>
  <c r="M341" i="19"/>
  <c r="M342" i="19"/>
  <c r="M343" i="19"/>
  <c r="M344" i="19"/>
  <c r="M345" i="19"/>
  <c r="M346" i="19"/>
  <c r="M347" i="19"/>
  <c r="M348" i="19"/>
  <c r="M349" i="19"/>
  <c r="M350" i="19"/>
  <c r="M351" i="19"/>
  <c r="M352" i="19"/>
  <c r="M353" i="19"/>
  <c r="M354" i="19"/>
  <c r="M355" i="19"/>
  <c r="M356" i="19"/>
  <c r="M357" i="19"/>
  <c r="M358" i="19"/>
  <c r="M359" i="19"/>
  <c r="M360" i="19"/>
  <c r="M361" i="19"/>
  <c r="M362" i="19"/>
  <c r="M363" i="19"/>
  <c r="M364" i="19"/>
  <c r="M365" i="19"/>
  <c r="M366" i="19"/>
  <c r="M367" i="19"/>
  <c r="M368" i="19"/>
  <c r="M369" i="19"/>
  <c r="M370" i="19"/>
  <c r="M371" i="19"/>
  <c r="M372" i="19"/>
  <c r="M373" i="19"/>
  <c r="M374" i="19"/>
  <c r="M375" i="19"/>
  <c r="M376" i="19"/>
  <c r="M377" i="19"/>
  <c r="M378" i="19"/>
  <c r="M379" i="19"/>
  <c r="M380" i="19"/>
  <c r="M381" i="19"/>
  <c r="M382" i="19"/>
  <c r="M383" i="19"/>
  <c r="M384" i="19"/>
  <c r="M385" i="19"/>
  <c r="M386" i="19"/>
  <c r="M387" i="19"/>
  <c r="M388" i="19"/>
  <c r="M389" i="19"/>
  <c r="M390" i="19"/>
  <c r="M391" i="19"/>
  <c r="M392" i="19"/>
  <c r="M393" i="19"/>
  <c r="M394" i="19"/>
  <c r="M395" i="19"/>
  <c r="M396" i="19"/>
  <c r="M397" i="19"/>
  <c r="M398" i="19"/>
  <c r="M399" i="19"/>
  <c r="M400" i="19"/>
  <c r="M401" i="19"/>
  <c r="M402" i="19"/>
  <c r="M403" i="19"/>
  <c r="M404" i="19"/>
  <c r="M405" i="19"/>
  <c r="M406" i="19"/>
  <c r="M407" i="19"/>
  <c r="M408" i="19"/>
  <c r="M409" i="19"/>
  <c r="M410" i="19"/>
  <c r="M411" i="19"/>
  <c r="M412" i="19"/>
  <c r="M413" i="19"/>
  <c r="M414" i="19"/>
  <c r="M415" i="19"/>
  <c r="M416" i="19"/>
  <c r="M417" i="19"/>
  <c r="M418" i="19"/>
  <c r="M419" i="19"/>
  <c r="M420" i="19"/>
  <c r="M421" i="19"/>
  <c r="M422" i="19"/>
  <c r="M423" i="19"/>
  <c r="M424" i="19"/>
  <c r="M425" i="19"/>
  <c r="M426" i="19"/>
  <c r="M427" i="19"/>
  <c r="M428" i="19"/>
  <c r="M429" i="19"/>
  <c r="M430" i="19"/>
  <c r="M431" i="19"/>
  <c r="M432" i="19"/>
  <c r="M433" i="19"/>
  <c r="M434" i="19"/>
  <c r="M435" i="19"/>
  <c r="M436" i="19"/>
  <c r="M437" i="19"/>
  <c r="M438" i="19"/>
  <c r="M439" i="19"/>
  <c r="M440" i="19"/>
  <c r="M441" i="19"/>
  <c r="M442" i="19"/>
  <c r="M443" i="19"/>
  <c r="M444" i="19"/>
  <c r="M445" i="19"/>
  <c r="M446" i="19"/>
  <c r="M447" i="19"/>
  <c r="M448" i="19"/>
  <c r="M449" i="19"/>
  <c r="M450" i="19"/>
  <c r="M451" i="19"/>
  <c r="M452" i="19"/>
  <c r="M453" i="19"/>
  <c r="M454" i="19"/>
  <c r="M455" i="19"/>
  <c r="M456" i="19"/>
  <c r="M457" i="19"/>
  <c r="M458" i="19"/>
  <c r="M459" i="19"/>
  <c r="M460" i="19"/>
  <c r="M461" i="19"/>
  <c r="M462" i="19"/>
  <c r="M463" i="19"/>
  <c r="M464" i="19"/>
  <c r="M465" i="19"/>
  <c r="M466" i="19"/>
  <c r="M467" i="19"/>
  <c r="M468" i="19"/>
  <c r="M469" i="19"/>
  <c r="M470" i="19"/>
  <c r="M471" i="19"/>
  <c r="M472" i="19"/>
  <c r="M473" i="19"/>
  <c r="M474" i="19"/>
  <c r="M475" i="19"/>
  <c r="M476" i="19"/>
  <c r="M477" i="19"/>
  <c r="M478" i="19"/>
  <c r="M479" i="19"/>
  <c r="M480" i="19"/>
  <c r="M481" i="19"/>
  <c r="M482" i="19"/>
  <c r="M483" i="19"/>
  <c r="M484" i="19"/>
  <c r="M485" i="19"/>
  <c r="M486" i="19"/>
  <c r="M487" i="19"/>
  <c r="M488" i="19"/>
  <c r="M489" i="19"/>
  <c r="M490" i="19"/>
  <c r="M491" i="19"/>
  <c r="M492" i="19"/>
  <c r="M493" i="19"/>
  <c r="M494" i="19"/>
  <c r="M495" i="19"/>
  <c r="M496" i="19"/>
  <c r="M497" i="19"/>
  <c r="M498" i="19"/>
  <c r="M499" i="19"/>
  <c r="M500" i="19"/>
  <c r="M501" i="19"/>
  <c r="M502" i="19"/>
  <c r="M503" i="19"/>
  <c r="M504" i="19"/>
  <c r="M505" i="19"/>
  <c r="M506" i="19"/>
  <c r="M507" i="19"/>
  <c r="M508" i="19"/>
  <c r="M509" i="19"/>
  <c r="M510" i="19"/>
  <c r="M511" i="19"/>
  <c r="M512" i="19"/>
  <c r="M513" i="19"/>
  <c r="M514" i="19"/>
  <c r="M515" i="19"/>
  <c r="M516" i="19"/>
  <c r="M517" i="19"/>
  <c r="M518" i="19"/>
  <c r="M519" i="19"/>
  <c r="M520" i="19"/>
  <c r="M521" i="19"/>
  <c r="M522" i="19"/>
  <c r="M523" i="19"/>
  <c r="M524" i="19"/>
  <c r="M525" i="19"/>
  <c r="M526" i="19"/>
  <c r="M527" i="19"/>
  <c r="M528" i="19"/>
  <c r="M529" i="19"/>
  <c r="M530" i="19"/>
  <c r="M531" i="19"/>
  <c r="M532" i="19"/>
  <c r="M533" i="19"/>
  <c r="M534" i="19"/>
  <c r="M535" i="19"/>
  <c r="M536" i="19"/>
  <c r="M537" i="19"/>
  <c r="M538" i="19"/>
  <c r="M539" i="19"/>
  <c r="M540" i="19"/>
  <c r="M541" i="19"/>
  <c r="M542" i="19"/>
  <c r="M543" i="19"/>
  <c r="M544" i="19"/>
  <c r="M545" i="19"/>
  <c r="M546" i="19"/>
  <c r="M547" i="19"/>
  <c r="M548" i="19"/>
  <c r="M549" i="19"/>
  <c r="M550" i="19"/>
  <c r="M551" i="19"/>
  <c r="M552" i="19"/>
  <c r="M553" i="19"/>
  <c r="M554" i="19"/>
  <c r="M555" i="19"/>
  <c r="M556" i="19"/>
  <c r="M557" i="19"/>
  <c r="M558" i="19"/>
  <c r="M559" i="19"/>
  <c r="M560" i="19"/>
  <c r="M561" i="19"/>
  <c r="M562" i="19"/>
  <c r="M563" i="19"/>
  <c r="M564" i="19"/>
  <c r="M565" i="19"/>
  <c r="M566" i="19"/>
  <c r="M567" i="19"/>
  <c r="M568" i="19"/>
  <c r="M569" i="19"/>
  <c r="M570" i="19"/>
  <c r="M571" i="19"/>
  <c r="M572" i="19"/>
  <c r="M573" i="19"/>
  <c r="M574" i="19"/>
  <c r="M575" i="19"/>
  <c r="A66" i="19"/>
  <c r="A67" i="19"/>
  <c r="A68" i="19"/>
  <c r="A69" i="19"/>
  <c r="A70" i="19"/>
  <c r="A71" i="19"/>
  <c r="A72" i="19"/>
  <c r="A73" i="19"/>
  <c r="A74" i="19"/>
  <c r="A75" i="19"/>
  <c r="A76" i="19"/>
  <c r="A77" i="19"/>
  <c r="A78" i="19"/>
  <c r="A79" i="19"/>
  <c r="A80" i="19"/>
  <c r="A81" i="19"/>
  <c r="A82" i="19"/>
  <c r="A83" i="19"/>
  <c r="A84" i="19"/>
  <c r="A85" i="19"/>
  <c r="A86" i="19"/>
  <c r="A87" i="19"/>
  <c r="A88" i="19"/>
  <c r="A89" i="19"/>
  <c r="A90" i="19"/>
  <c r="A91" i="19"/>
  <c r="A92" i="19"/>
  <c r="A93" i="19"/>
  <c r="A94" i="19"/>
  <c r="A95" i="19"/>
  <c r="A96" i="19"/>
  <c r="A97" i="19"/>
  <c r="A98" i="19"/>
  <c r="A99" i="19"/>
  <c r="A100" i="19"/>
  <c r="A101" i="19"/>
  <c r="A102" i="19"/>
  <c r="A103" i="19"/>
  <c r="A104" i="19"/>
  <c r="A105" i="19"/>
  <c r="A106" i="19"/>
  <c r="A107" i="19"/>
  <c r="A108" i="19"/>
  <c r="A109" i="19"/>
  <c r="A110" i="19"/>
  <c r="A111" i="19"/>
  <c r="A112" i="19"/>
  <c r="A113" i="19"/>
  <c r="A114" i="19"/>
  <c r="A115" i="19"/>
  <c r="A116" i="19"/>
  <c r="A117" i="19"/>
  <c r="A118" i="19"/>
  <c r="A119" i="19"/>
  <c r="A120" i="19"/>
  <c r="A121" i="19"/>
  <c r="A122" i="19"/>
  <c r="A123" i="19"/>
  <c r="A124" i="19"/>
  <c r="A125" i="19"/>
  <c r="A126" i="19"/>
  <c r="A127" i="19"/>
  <c r="A128" i="19"/>
  <c r="A129" i="19"/>
  <c r="A130" i="19"/>
  <c r="A131" i="19"/>
  <c r="A132" i="19"/>
  <c r="A133" i="19"/>
  <c r="A134" i="19"/>
  <c r="A135" i="19"/>
  <c r="A136" i="19"/>
  <c r="A137" i="19"/>
  <c r="A138" i="19"/>
  <c r="A139" i="19"/>
  <c r="A140" i="19"/>
  <c r="A141" i="19"/>
  <c r="A142" i="19"/>
  <c r="A143" i="19"/>
  <c r="A144" i="19"/>
  <c r="A145" i="19"/>
  <c r="A146" i="19"/>
  <c r="A147" i="19"/>
  <c r="A148" i="19"/>
  <c r="A149" i="19"/>
  <c r="A150" i="19"/>
  <c r="A151" i="19"/>
  <c r="A152" i="19"/>
  <c r="A153" i="19"/>
  <c r="A154" i="19"/>
  <c r="A155" i="19"/>
  <c r="A156" i="19"/>
  <c r="A157" i="19"/>
  <c r="A158" i="19"/>
  <c r="A159" i="19"/>
  <c r="A160" i="19"/>
  <c r="A161" i="19"/>
  <c r="A162" i="19"/>
  <c r="A163" i="19"/>
  <c r="A164" i="19"/>
  <c r="A165" i="19"/>
  <c r="A166" i="19"/>
  <c r="A167" i="19"/>
  <c r="A168" i="19"/>
  <c r="A169" i="19"/>
  <c r="A170" i="19"/>
  <c r="A171" i="19"/>
  <c r="A172" i="19"/>
  <c r="A173" i="19"/>
  <c r="A174" i="19"/>
  <c r="A175" i="19"/>
  <c r="A176" i="19"/>
  <c r="A177" i="19"/>
  <c r="A178" i="19"/>
  <c r="A179" i="19"/>
  <c r="A180" i="19"/>
  <c r="A181" i="19"/>
  <c r="A182" i="19"/>
  <c r="A183" i="19"/>
  <c r="A184" i="19"/>
  <c r="A185" i="19"/>
  <c r="A186" i="19"/>
  <c r="A187" i="19"/>
  <c r="A188" i="19"/>
  <c r="A189" i="19"/>
  <c r="A190" i="19"/>
  <c r="A191" i="19"/>
  <c r="A192" i="19"/>
  <c r="A193" i="19"/>
  <c r="A194" i="19"/>
  <c r="A195" i="19"/>
  <c r="A196" i="19"/>
  <c r="A197" i="19"/>
  <c r="A198" i="19"/>
  <c r="A199" i="19"/>
  <c r="A200" i="19"/>
  <c r="A201" i="19"/>
  <c r="A202" i="19"/>
  <c r="A203" i="19"/>
  <c r="A204" i="19"/>
  <c r="A205" i="19"/>
  <c r="A206" i="19"/>
  <c r="A207" i="19"/>
  <c r="A208" i="19"/>
  <c r="A209" i="19"/>
  <c r="A210" i="19"/>
  <c r="A211" i="19"/>
  <c r="A212" i="19"/>
  <c r="A213" i="19"/>
  <c r="A214" i="19"/>
  <c r="A215" i="19"/>
  <c r="A216" i="19"/>
  <c r="A217" i="19"/>
  <c r="A218" i="19"/>
  <c r="A219" i="19"/>
  <c r="A220" i="19"/>
  <c r="A221" i="19"/>
  <c r="A222" i="19"/>
  <c r="A223" i="19"/>
  <c r="A224" i="19"/>
  <c r="A225" i="19"/>
  <c r="A226" i="19"/>
  <c r="A227" i="19"/>
  <c r="A228" i="19"/>
  <c r="A229" i="19"/>
  <c r="A230" i="19"/>
  <c r="A231" i="19"/>
  <c r="A232" i="19"/>
  <c r="A233" i="19"/>
  <c r="A234" i="19"/>
  <c r="A235" i="19"/>
  <c r="A236" i="19"/>
  <c r="A237" i="19"/>
  <c r="A238" i="19"/>
  <c r="A239" i="19"/>
  <c r="A240" i="19"/>
  <c r="A241" i="19"/>
  <c r="A242" i="19"/>
  <c r="A243" i="19"/>
  <c r="A244" i="19"/>
  <c r="A245" i="19"/>
  <c r="A246" i="19"/>
  <c r="A247" i="19"/>
  <c r="A248" i="19"/>
  <c r="A249" i="19"/>
  <c r="A250" i="19"/>
  <c r="A251" i="19"/>
  <c r="A252" i="19"/>
  <c r="A253" i="19"/>
  <c r="A254" i="19"/>
  <c r="A255" i="19"/>
  <c r="A256" i="19"/>
  <c r="A257" i="19"/>
  <c r="A258" i="19"/>
  <c r="A259" i="19"/>
  <c r="A260" i="19"/>
  <c r="A261" i="19"/>
  <c r="A262" i="19"/>
  <c r="A263" i="19"/>
  <c r="A264" i="19"/>
  <c r="A265" i="19"/>
  <c r="A266" i="19"/>
  <c r="A267" i="19"/>
  <c r="A268" i="19"/>
  <c r="A269" i="19"/>
  <c r="A270" i="19"/>
  <c r="A271" i="19"/>
  <c r="A272" i="19"/>
  <c r="A273" i="19"/>
  <c r="A274" i="19"/>
  <c r="A275" i="19"/>
  <c r="A276" i="19"/>
  <c r="A277" i="19"/>
  <c r="A278" i="19"/>
  <c r="A279" i="19"/>
  <c r="A280" i="19"/>
  <c r="A281" i="19"/>
  <c r="A282" i="19"/>
  <c r="A283" i="19"/>
  <c r="A284" i="19"/>
  <c r="A285" i="19"/>
  <c r="A286" i="19"/>
  <c r="A287" i="19"/>
  <c r="A288" i="19"/>
  <c r="A289" i="19"/>
  <c r="A290" i="19"/>
  <c r="A291" i="19"/>
  <c r="A292" i="19"/>
  <c r="A293" i="19"/>
  <c r="A294" i="19"/>
  <c r="A295" i="19"/>
  <c r="A296" i="19"/>
  <c r="A297" i="19"/>
  <c r="A298" i="19"/>
  <c r="A299" i="19"/>
  <c r="A300" i="19"/>
  <c r="A301" i="19"/>
  <c r="A302" i="19"/>
  <c r="A303" i="19"/>
  <c r="A304" i="19"/>
  <c r="A305" i="19"/>
  <c r="A306" i="19"/>
  <c r="A307" i="19"/>
  <c r="A308" i="19"/>
  <c r="A309" i="19"/>
  <c r="A310" i="19"/>
  <c r="A311" i="19"/>
  <c r="A312" i="19"/>
  <c r="A313" i="19"/>
  <c r="A314" i="19"/>
  <c r="A315" i="19"/>
  <c r="A316" i="19"/>
  <c r="A317" i="19"/>
  <c r="A318" i="19"/>
  <c r="A319" i="19"/>
  <c r="A320" i="19"/>
  <c r="A321" i="19"/>
  <c r="A322" i="19"/>
  <c r="A323" i="19"/>
  <c r="A324" i="19"/>
  <c r="A325" i="19"/>
  <c r="A326" i="19"/>
  <c r="A327" i="19"/>
  <c r="A328" i="19"/>
  <c r="A329" i="19"/>
  <c r="A330" i="19"/>
  <c r="A331" i="19"/>
  <c r="A332" i="19"/>
  <c r="A333" i="19"/>
  <c r="A334" i="19"/>
  <c r="A335" i="19"/>
  <c r="A336" i="19"/>
  <c r="A337" i="19"/>
  <c r="A338" i="19"/>
  <c r="A339" i="19"/>
  <c r="A340" i="19"/>
  <c r="A341" i="19"/>
  <c r="A342" i="19"/>
  <c r="A343" i="19"/>
  <c r="A344" i="19"/>
  <c r="A345" i="19"/>
  <c r="A346" i="19"/>
  <c r="A347" i="19"/>
  <c r="A348" i="19"/>
  <c r="A349" i="19"/>
  <c r="A350" i="19"/>
  <c r="A351" i="19"/>
  <c r="A352" i="19"/>
  <c r="A353" i="19"/>
  <c r="A354" i="19"/>
  <c r="A355" i="19"/>
  <c r="A356" i="19"/>
  <c r="A357" i="19"/>
  <c r="A358" i="19"/>
  <c r="A359" i="19"/>
  <c r="A360" i="19"/>
  <c r="A361" i="19"/>
  <c r="A362" i="19"/>
  <c r="A363" i="19"/>
  <c r="A364" i="19"/>
  <c r="A365" i="19"/>
  <c r="A366" i="19"/>
  <c r="A367" i="19"/>
  <c r="A368" i="19"/>
  <c r="A369" i="19"/>
  <c r="A370" i="19"/>
  <c r="A371" i="19"/>
  <c r="A372" i="19"/>
  <c r="A373" i="19"/>
  <c r="A374" i="19"/>
  <c r="A375" i="19"/>
  <c r="A376" i="19"/>
  <c r="A377" i="19"/>
  <c r="A378" i="19"/>
  <c r="A379" i="19"/>
  <c r="A380" i="19"/>
  <c r="A381" i="19"/>
  <c r="A382" i="19"/>
  <c r="A383" i="19"/>
  <c r="A384" i="19"/>
  <c r="A385" i="19"/>
  <c r="A386" i="19"/>
  <c r="A387" i="19"/>
  <c r="A388" i="19"/>
  <c r="A389" i="19"/>
  <c r="A390" i="19"/>
  <c r="A391" i="19"/>
  <c r="A392" i="19"/>
  <c r="A393" i="19"/>
  <c r="A394" i="19"/>
  <c r="A395" i="19"/>
  <c r="A396" i="19"/>
  <c r="A397" i="19"/>
  <c r="A398" i="19"/>
  <c r="A399" i="19"/>
  <c r="A400" i="19"/>
  <c r="A401" i="19"/>
  <c r="A402" i="19"/>
  <c r="A403" i="19"/>
  <c r="A404" i="19"/>
  <c r="A405" i="19"/>
  <c r="A406" i="19"/>
  <c r="A407" i="19"/>
  <c r="A408" i="19"/>
  <c r="A409" i="19"/>
  <c r="A410" i="19"/>
  <c r="A411" i="19"/>
  <c r="A412" i="19"/>
  <c r="A413" i="19"/>
  <c r="A414" i="19"/>
  <c r="A415" i="19"/>
  <c r="A416" i="19"/>
  <c r="A417" i="19"/>
  <c r="A418" i="19"/>
  <c r="A419" i="19"/>
  <c r="A420" i="19"/>
  <c r="A421" i="19"/>
  <c r="A422" i="19"/>
  <c r="A423" i="19"/>
  <c r="A424" i="19"/>
  <c r="A425" i="19"/>
  <c r="A426" i="19"/>
  <c r="A427" i="19"/>
  <c r="A428" i="19"/>
  <c r="A429" i="19"/>
  <c r="A430" i="19"/>
  <c r="A431" i="19"/>
  <c r="A432" i="19"/>
  <c r="A433" i="19"/>
  <c r="A434" i="19"/>
  <c r="A435" i="19"/>
  <c r="A436" i="19"/>
  <c r="A437" i="19"/>
  <c r="A438" i="19"/>
  <c r="A439" i="19"/>
  <c r="A440" i="19"/>
  <c r="A441" i="19"/>
  <c r="A442" i="19"/>
  <c r="A443" i="19"/>
  <c r="A444" i="19"/>
  <c r="A445" i="19"/>
  <c r="A446" i="19"/>
  <c r="A447" i="19"/>
  <c r="A448" i="19"/>
  <c r="A449" i="19"/>
  <c r="A450" i="19"/>
  <c r="A451" i="19"/>
  <c r="A452" i="19"/>
  <c r="A453" i="19"/>
  <c r="A454" i="19"/>
  <c r="A455" i="19"/>
  <c r="A456" i="19"/>
  <c r="A457" i="19"/>
  <c r="A458" i="19"/>
  <c r="A459" i="19"/>
  <c r="A460" i="19"/>
  <c r="A461" i="19"/>
  <c r="A462" i="19"/>
  <c r="A463" i="19"/>
  <c r="A464" i="19"/>
  <c r="A465" i="19"/>
  <c r="A466" i="19"/>
  <c r="A467" i="19"/>
  <c r="A468" i="19"/>
  <c r="A469" i="19"/>
  <c r="A470" i="19"/>
  <c r="A471" i="19"/>
  <c r="A472" i="19"/>
  <c r="A473" i="19"/>
  <c r="A474" i="19"/>
  <c r="A475" i="19"/>
  <c r="A476" i="19"/>
  <c r="A477" i="19"/>
  <c r="A478" i="19"/>
  <c r="A479" i="19"/>
  <c r="A480" i="19"/>
  <c r="A481" i="19"/>
  <c r="A482" i="19"/>
  <c r="A483" i="19"/>
  <c r="A484" i="19"/>
  <c r="A485" i="19"/>
  <c r="A486" i="19"/>
  <c r="A487" i="19"/>
  <c r="A488" i="19"/>
  <c r="A489" i="19"/>
  <c r="A490" i="19"/>
  <c r="A491" i="19"/>
  <c r="A492" i="19"/>
  <c r="A493" i="19"/>
  <c r="A494" i="19"/>
  <c r="A495" i="19"/>
  <c r="A496" i="19"/>
  <c r="A497" i="19"/>
  <c r="A498" i="19"/>
  <c r="A499" i="19"/>
  <c r="A500" i="19"/>
  <c r="A501" i="19"/>
  <c r="A502" i="19"/>
  <c r="A503" i="19"/>
  <c r="A504" i="19"/>
  <c r="A505" i="19"/>
  <c r="A506" i="19"/>
  <c r="A507" i="19"/>
  <c r="A508" i="19"/>
  <c r="A509" i="19"/>
  <c r="A510" i="19"/>
  <c r="A511" i="19"/>
  <c r="A512" i="19"/>
  <c r="A513" i="19"/>
  <c r="A514" i="19"/>
  <c r="A515" i="19"/>
  <c r="A516" i="19"/>
  <c r="A517" i="19"/>
  <c r="A518" i="19"/>
  <c r="A519" i="19"/>
  <c r="A520" i="19"/>
  <c r="A521" i="19"/>
  <c r="A522" i="19"/>
  <c r="A523" i="19"/>
  <c r="A524" i="19"/>
  <c r="A525" i="19"/>
  <c r="A526" i="19"/>
  <c r="A527" i="19"/>
  <c r="A528" i="19"/>
  <c r="A529" i="19"/>
  <c r="A530" i="19"/>
  <c r="A531" i="19"/>
  <c r="A532" i="19"/>
  <c r="A533" i="19"/>
  <c r="A534" i="19"/>
  <c r="A535" i="19"/>
  <c r="A536" i="19"/>
  <c r="A537" i="19"/>
  <c r="A538" i="19"/>
  <c r="A539" i="19"/>
  <c r="A540" i="19"/>
  <c r="A541" i="19"/>
  <c r="A542" i="19"/>
  <c r="A543" i="19"/>
  <c r="A544" i="19"/>
  <c r="A545" i="19"/>
  <c r="A546" i="19"/>
  <c r="A547" i="19"/>
  <c r="A548" i="19"/>
  <c r="A549" i="19"/>
  <c r="A550" i="19"/>
  <c r="A551" i="19"/>
  <c r="A552" i="19"/>
  <c r="A553" i="19"/>
  <c r="A554" i="19"/>
  <c r="A555" i="19"/>
  <c r="A556" i="19"/>
  <c r="A557" i="19"/>
  <c r="A558" i="19"/>
  <c r="A559" i="19"/>
  <c r="A560" i="19"/>
  <c r="A561" i="19"/>
  <c r="A562" i="19"/>
  <c r="A563" i="19"/>
  <c r="A564" i="19"/>
  <c r="A565" i="19"/>
  <c r="A566" i="19"/>
  <c r="A567" i="19"/>
  <c r="A568" i="19"/>
  <c r="A569" i="19"/>
  <c r="A570" i="19"/>
  <c r="A571" i="19"/>
  <c r="A572" i="19"/>
  <c r="A573" i="19"/>
  <c r="A574" i="19"/>
  <c r="A575" i="19"/>
  <c r="F21" i="11" l="1"/>
  <c r="O11" i="27" s="1"/>
  <c r="E21" i="11"/>
  <c r="N11" i="27" s="1"/>
  <c r="I26" i="11"/>
  <c r="G21" i="11"/>
  <c r="P11" i="27" s="1"/>
  <c r="I28" i="11"/>
  <c r="I32" i="11"/>
  <c r="I24" i="11"/>
  <c r="I30" i="11"/>
  <c r="I29" i="11"/>
  <c r="I27" i="11"/>
  <c r="I23" i="11"/>
  <c r="I22" i="11"/>
  <c r="G7" i="25"/>
  <c r="D40" i="11"/>
  <c r="D39" i="11"/>
  <c r="I39" i="11" s="1"/>
  <c r="K6" i="25"/>
  <c r="D36" i="11"/>
  <c r="I36" i="11" s="1"/>
  <c r="K3" i="25"/>
  <c r="G4" i="25"/>
  <c r="D37" i="11"/>
  <c r="D44" i="11"/>
  <c r="I44" i="11" s="1"/>
  <c r="K11" i="25"/>
  <c r="K5" i="25"/>
  <c r="D38" i="11"/>
  <c r="I38" i="11" s="1"/>
  <c r="K10" i="25"/>
  <c r="D43" i="11"/>
  <c r="I43" i="11" s="1"/>
  <c r="D41" i="11"/>
  <c r="G8" i="25"/>
  <c r="G9" i="25"/>
  <c r="I33" i="11"/>
  <c r="I25" i="11"/>
  <c r="H21" i="11"/>
  <c r="Q11" i="27" s="1"/>
  <c r="I31" i="11"/>
  <c r="I7" i="11"/>
  <c r="I6" i="11"/>
  <c r="I5" i="11" s="1"/>
  <c r="I11" i="11"/>
  <c r="E5" i="11"/>
  <c r="I10" i="11"/>
  <c r="G5" i="11"/>
  <c r="I9" i="11"/>
  <c r="I8" i="11"/>
  <c r="I15" i="11"/>
  <c r="I18" i="11"/>
  <c r="I14" i="11"/>
  <c r="I16" i="11"/>
  <c r="I19" i="11"/>
  <c r="I17" i="11"/>
  <c r="H5" i="11"/>
  <c r="F5" i="11"/>
  <c r="F13" i="11"/>
  <c r="H13" i="11"/>
  <c r="G13" i="11"/>
  <c r="E13" i="11"/>
  <c r="I14" i="25"/>
  <c r="K14" i="25"/>
  <c r="A3" i="19"/>
  <c r="A4" i="19"/>
  <c r="A5" i="19"/>
  <c r="A6" i="19"/>
  <c r="A7" i="19"/>
  <c r="A8" i="19"/>
  <c r="A9" i="19"/>
  <c r="A10" i="19"/>
  <c r="A11" i="19"/>
  <c r="A12" i="19"/>
  <c r="A13" i="19"/>
  <c r="A14" i="19"/>
  <c r="A15" i="19"/>
  <c r="A16" i="19"/>
  <c r="A17" i="19"/>
  <c r="A18" i="19"/>
  <c r="A19" i="19"/>
  <c r="A20" i="19"/>
  <c r="A21" i="19"/>
  <c r="A22" i="19"/>
  <c r="A23" i="19"/>
  <c r="A24" i="19"/>
  <c r="A25" i="19"/>
  <c r="A26" i="19"/>
  <c r="A27" i="19"/>
  <c r="A28" i="19"/>
  <c r="A29" i="19"/>
  <c r="A30" i="19"/>
  <c r="A31" i="19"/>
  <c r="A32" i="19"/>
  <c r="A33" i="19"/>
  <c r="A34" i="19"/>
  <c r="A35" i="19"/>
  <c r="A36" i="19"/>
  <c r="A37" i="19"/>
  <c r="A38" i="19"/>
  <c r="A39" i="19"/>
  <c r="A40" i="19"/>
  <c r="A41" i="19"/>
  <c r="A42" i="19"/>
  <c r="A43" i="19"/>
  <c r="A44" i="19"/>
  <c r="A45" i="19"/>
  <c r="A46" i="19"/>
  <c r="A47" i="19"/>
  <c r="A48" i="19"/>
  <c r="A49" i="19"/>
  <c r="A50" i="19"/>
  <c r="A51" i="19"/>
  <c r="A52" i="19"/>
  <c r="A53" i="19"/>
  <c r="A54" i="19"/>
  <c r="A55" i="19"/>
  <c r="A56" i="19"/>
  <c r="A57" i="19"/>
  <c r="A58" i="19"/>
  <c r="A59" i="19"/>
  <c r="A60" i="19"/>
  <c r="A61" i="19"/>
  <c r="A62" i="19"/>
  <c r="A63" i="19"/>
  <c r="A64" i="19"/>
  <c r="A65" i="19"/>
  <c r="A2" i="19"/>
  <c r="D13" i="11"/>
  <c r="D21" i="11"/>
  <c r="M11" i="27" s="1"/>
  <c r="D5" i="11"/>
  <c r="H2" i="18"/>
  <c r="H3" i="18"/>
  <c r="H4" i="18"/>
  <c r="H5" i="18"/>
  <c r="H6" i="18"/>
  <c r="H7" i="18"/>
  <c r="H8" i="18"/>
  <c r="H9" i="18"/>
  <c r="H10" i="18"/>
  <c r="H11" i="18"/>
  <c r="H12" i="18"/>
  <c r="H13" i="18"/>
  <c r="H14" i="18"/>
  <c r="H15" i="18"/>
  <c r="H16" i="18"/>
  <c r="H17" i="18"/>
  <c r="H18" i="18"/>
  <c r="H19" i="18"/>
  <c r="H20" i="18"/>
  <c r="H21" i="18"/>
  <c r="H22" i="18"/>
  <c r="H23" i="18"/>
  <c r="H24" i="18"/>
  <c r="H25" i="18"/>
  <c r="H26" i="18"/>
  <c r="H27" i="18"/>
  <c r="H28" i="18"/>
  <c r="H29" i="18"/>
  <c r="H30" i="18"/>
  <c r="H31" i="18"/>
  <c r="H32" i="18"/>
  <c r="H33" i="18"/>
  <c r="H34" i="18"/>
  <c r="H35" i="18"/>
  <c r="H36" i="18"/>
  <c r="H37" i="18"/>
  <c r="H38" i="18"/>
  <c r="H39" i="18"/>
  <c r="H40" i="18"/>
  <c r="H41" i="18"/>
  <c r="H42" i="18"/>
  <c r="H43" i="18"/>
  <c r="H44" i="18"/>
  <c r="H45" i="18"/>
  <c r="H46" i="18"/>
  <c r="H47" i="18"/>
  <c r="H48" i="18"/>
  <c r="H49" i="18"/>
  <c r="H50" i="18"/>
  <c r="H51" i="18"/>
  <c r="H52" i="18"/>
  <c r="H53" i="18"/>
  <c r="H54" i="18"/>
  <c r="H55" i="18"/>
  <c r="H56" i="18"/>
  <c r="H57" i="18"/>
  <c r="H58" i="18"/>
  <c r="H59" i="18"/>
  <c r="H60" i="18"/>
  <c r="H61" i="18"/>
  <c r="H62" i="18"/>
  <c r="H63" i="18"/>
  <c r="H64" i="18"/>
  <c r="H65" i="18"/>
  <c r="H66" i="18"/>
  <c r="H67" i="18"/>
  <c r="H68" i="18"/>
  <c r="H69" i="18"/>
  <c r="H70" i="18"/>
  <c r="H71" i="18"/>
  <c r="H72" i="18"/>
  <c r="H73" i="18"/>
  <c r="H74" i="18"/>
  <c r="H75" i="18"/>
  <c r="H76" i="18"/>
  <c r="H77" i="18"/>
  <c r="H78" i="18"/>
  <c r="H79" i="18"/>
  <c r="H80" i="18"/>
  <c r="H81" i="18"/>
  <c r="H82" i="18"/>
  <c r="H83" i="18"/>
  <c r="H84" i="18"/>
  <c r="H85" i="18"/>
  <c r="H86" i="18"/>
  <c r="H87" i="18"/>
  <c r="H88" i="18"/>
  <c r="H89" i="18"/>
  <c r="H90" i="18"/>
  <c r="H91" i="18"/>
  <c r="H92" i="18"/>
  <c r="H93" i="18"/>
  <c r="H94" i="18"/>
  <c r="H95" i="18"/>
  <c r="H96" i="18"/>
  <c r="H97" i="18"/>
  <c r="H98" i="18"/>
  <c r="H99" i="18"/>
  <c r="H100" i="18"/>
  <c r="H101" i="18"/>
  <c r="H102" i="18"/>
  <c r="H103" i="18"/>
  <c r="H104" i="18"/>
  <c r="H105" i="18"/>
  <c r="H106" i="18"/>
  <c r="H107" i="18"/>
  <c r="H108" i="18"/>
  <c r="H109" i="18"/>
  <c r="H110" i="18"/>
  <c r="H111" i="18"/>
  <c r="H112" i="18"/>
  <c r="H113" i="18"/>
  <c r="H114" i="18"/>
  <c r="H115" i="18"/>
  <c r="H116" i="18"/>
  <c r="H117" i="18"/>
  <c r="H118" i="18"/>
  <c r="H119" i="18"/>
  <c r="H120" i="18"/>
  <c r="H121" i="18"/>
  <c r="H122" i="18"/>
  <c r="H123" i="18"/>
  <c r="H124" i="18"/>
  <c r="H125" i="18"/>
  <c r="H126" i="18"/>
  <c r="H127" i="18"/>
  <c r="H128" i="18"/>
  <c r="H129" i="18"/>
  <c r="H130" i="18"/>
  <c r="H131" i="18"/>
  <c r="H132" i="18"/>
  <c r="H133" i="18"/>
  <c r="H134" i="18"/>
  <c r="H135" i="18"/>
  <c r="H136" i="18"/>
  <c r="H137" i="18"/>
  <c r="H138" i="18"/>
  <c r="H139" i="18"/>
  <c r="H140" i="18"/>
  <c r="H141" i="18"/>
  <c r="H142" i="18"/>
  <c r="H143" i="18"/>
  <c r="H144" i="18"/>
  <c r="H145" i="18"/>
  <c r="H146" i="18"/>
  <c r="H147" i="18"/>
  <c r="H148" i="18"/>
  <c r="H149" i="18"/>
  <c r="H150" i="18"/>
  <c r="H151" i="18"/>
  <c r="H152" i="18"/>
  <c r="H153" i="18"/>
  <c r="H154" i="18"/>
  <c r="H155" i="18"/>
  <c r="H156" i="18"/>
  <c r="H157" i="18"/>
  <c r="H158" i="18"/>
  <c r="H159" i="18"/>
  <c r="H160" i="18"/>
  <c r="H161" i="18"/>
  <c r="H162" i="18"/>
  <c r="H163" i="18"/>
  <c r="H164" i="18"/>
  <c r="H165" i="18"/>
  <c r="H166" i="18"/>
  <c r="H167" i="18"/>
  <c r="H168" i="18"/>
  <c r="H169" i="18"/>
  <c r="H170" i="18"/>
  <c r="H171" i="18"/>
  <c r="H172" i="18"/>
  <c r="H173" i="18"/>
  <c r="H174" i="18"/>
  <c r="H175" i="18"/>
  <c r="H176" i="18"/>
  <c r="H177" i="18"/>
  <c r="H178" i="18"/>
  <c r="H179" i="18"/>
  <c r="H180" i="18"/>
  <c r="H181" i="18"/>
  <c r="G2" i="18"/>
  <c r="G3" i="18"/>
  <c r="G4" i="18"/>
  <c r="G5" i="18"/>
  <c r="G6" i="18"/>
  <c r="G7" i="18"/>
  <c r="G8" i="18"/>
  <c r="G9" i="18"/>
  <c r="G10" i="18"/>
  <c r="G11" i="18"/>
  <c r="G12" i="18"/>
  <c r="G13" i="18"/>
  <c r="G14" i="18"/>
  <c r="G15" i="18"/>
  <c r="G16" i="18"/>
  <c r="G17" i="18"/>
  <c r="G18" i="18"/>
  <c r="G19" i="18"/>
  <c r="G20" i="18"/>
  <c r="G21" i="18"/>
  <c r="G22" i="18"/>
  <c r="G23" i="18"/>
  <c r="G24" i="18"/>
  <c r="G25" i="18"/>
  <c r="G26" i="18"/>
  <c r="G27" i="18"/>
  <c r="G28" i="18"/>
  <c r="G29" i="18"/>
  <c r="G30" i="18"/>
  <c r="G31" i="18"/>
  <c r="G32" i="18"/>
  <c r="G33" i="18"/>
  <c r="G34" i="18"/>
  <c r="G35" i="18"/>
  <c r="G36" i="18"/>
  <c r="G37" i="18"/>
  <c r="G38" i="18"/>
  <c r="G39" i="18"/>
  <c r="G40" i="18"/>
  <c r="G41" i="18"/>
  <c r="G42" i="18"/>
  <c r="G43" i="18"/>
  <c r="G44" i="18"/>
  <c r="G45" i="18"/>
  <c r="G46" i="18"/>
  <c r="G47" i="18"/>
  <c r="G48" i="18"/>
  <c r="G49" i="18"/>
  <c r="G50" i="18"/>
  <c r="G51" i="18"/>
  <c r="G52" i="18"/>
  <c r="G53" i="18"/>
  <c r="G54" i="18"/>
  <c r="G55" i="18"/>
  <c r="G56" i="18"/>
  <c r="G57" i="18"/>
  <c r="G58" i="18"/>
  <c r="G59" i="18"/>
  <c r="G60" i="18"/>
  <c r="G61" i="18"/>
  <c r="G62" i="18"/>
  <c r="G63" i="18"/>
  <c r="G64" i="18"/>
  <c r="G65" i="18"/>
  <c r="G66" i="18"/>
  <c r="G67" i="18"/>
  <c r="G68" i="18"/>
  <c r="G69" i="18"/>
  <c r="G70" i="18"/>
  <c r="G71" i="18"/>
  <c r="G72" i="18"/>
  <c r="G73" i="18"/>
  <c r="G74" i="18"/>
  <c r="G75" i="18"/>
  <c r="G76" i="18"/>
  <c r="G77" i="18"/>
  <c r="G78" i="18"/>
  <c r="G79" i="18"/>
  <c r="G80" i="18"/>
  <c r="G81" i="18"/>
  <c r="G82" i="18"/>
  <c r="G83" i="18"/>
  <c r="G84" i="18"/>
  <c r="G85" i="18"/>
  <c r="G86" i="18"/>
  <c r="G87" i="18"/>
  <c r="G88" i="18"/>
  <c r="G89" i="18"/>
  <c r="G90" i="18"/>
  <c r="G91" i="18"/>
  <c r="G92" i="18"/>
  <c r="G93" i="18"/>
  <c r="G94" i="18"/>
  <c r="G95" i="18"/>
  <c r="G96" i="18"/>
  <c r="G97" i="18"/>
  <c r="G98" i="18"/>
  <c r="G99" i="18"/>
  <c r="G100" i="18"/>
  <c r="G101" i="18"/>
  <c r="G102" i="18"/>
  <c r="G103" i="18"/>
  <c r="G104" i="18"/>
  <c r="G105" i="18"/>
  <c r="G106" i="18"/>
  <c r="G107" i="18"/>
  <c r="G108" i="18"/>
  <c r="G109" i="18"/>
  <c r="G110" i="18"/>
  <c r="G111" i="18"/>
  <c r="G112" i="18"/>
  <c r="G113" i="18"/>
  <c r="G114" i="18"/>
  <c r="G115" i="18"/>
  <c r="G116" i="18"/>
  <c r="G117" i="18"/>
  <c r="G118" i="18"/>
  <c r="G119" i="18"/>
  <c r="G120" i="18"/>
  <c r="G121" i="18"/>
  <c r="G122" i="18"/>
  <c r="G123" i="18"/>
  <c r="G124" i="18"/>
  <c r="G125" i="18"/>
  <c r="G126" i="18"/>
  <c r="G127" i="18"/>
  <c r="G128" i="18"/>
  <c r="G129" i="18"/>
  <c r="G130" i="18"/>
  <c r="G131" i="18"/>
  <c r="G132" i="18"/>
  <c r="G133" i="18"/>
  <c r="G134" i="18"/>
  <c r="G135" i="18"/>
  <c r="G136" i="18"/>
  <c r="G137" i="18"/>
  <c r="G138" i="18"/>
  <c r="G139" i="18"/>
  <c r="G140" i="18"/>
  <c r="G141" i="18"/>
  <c r="G142" i="18"/>
  <c r="G143" i="18"/>
  <c r="G144" i="18"/>
  <c r="G145" i="18"/>
  <c r="G146" i="18"/>
  <c r="G147" i="18"/>
  <c r="G148" i="18"/>
  <c r="G149" i="18"/>
  <c r="G150" i="18"/>
  <c r="G151" i="18"/>
  <c r="G152" i="18"/>
  <c r="G153" i="18"/>
  <c r="G154" i="18"/>
  <c r="G155" i="18"/>
  <c r="G156" i="18"/>
  <c r="G157" i="18"/>
  <c r="G158" i="18"/>
  <c r="G159" i="18"/>
  <c r="G160" i="18"/>
  <c r="G161" i="18"/>
  <c r="G162" i="18"/>
  <c r="G163" i="18"/>
  <c r="G164" i="18"/>
  <c r="G165" i="18"/>
  <c r="G166" i="18"/>
  <c r="G167" i="18"/>
  <c r="G168" i="18"/>
  <c r="G169" i="18"/>
  <c r="G170" i="18"/>
  <c r="G171" i="18"/>
  <c r="G172" i="18"/>
  <c r="G173" i="18"/>
  <c r="G174" i="18"/>
  <c r="G175" i="18"/>
  <c r="G176" i="18"/>
  <c r="G177" i="18"/>
  <c r="G178" i="18"/>
  <c r="G179" i="18"/>
  <c r="G180" i="18"/>
  <c r="G181" i="18"/>
  <c r="C4" i="22"/>
  <c r="F4" i="22" s="1"/>
  <c r="C3" i="22"/>
  <c r="F3" i="22" s="1"/>
  <c r="G3" i="22" s="1"/>
  <c r="H3" i="22" s="1"/>
  <c r="I3" i="22" s="1"/>
  <c r="J3" i="22" s="1"/>
  <c r="K3" i="22" s="1"/>
  <c r="I21" i="11" l="1"/>
  <c r="E37" i="11"/>
  <c r="H4" i="25"/>
  <c r="E42" i="11"/>
  <c r="H9" i="25"/>
  <c r="H8" i="25"/>
  <c r="E41" i="11"/>
  <c r="D35" i="11"/>
  <c r="M13" i="27" s="1"/>
  <c r="H7" i="25"/>
  <c r="E40" i="11"/>
  <c r="I13" i="11"/>
  <c r="G4" i="22"/>
  <c r="L4" i="22"/>
  <c r="M4" i="22" s="1"/>
  <c r="N4" i="22" s="1"/>
  <c r="O4" i="22" s="1"/>
  <c r="P4" i="22" s="1"/>
  <c r="L3" i="22"/>
  <c r="E5" i="21"/>
  <c r="E6" i="21"/>
  <c r="E7" i="21"/>
  <c r="E8" i="21"/>
  <c r="E9" i="21"/>
  <c r="E10" i="21"/>
  <c r="E11" i="21"/>
  <c r="E12" i="21"/>
  <c r="E13" i="21"/>
  <c r="E14" i="21"/>
  <c r="E15" i="21"/>
  <c r="E16" i="21"/>
  <c r="E17" i="21"/>
  <c r="E18" i="21"/>
  <c r="E19" i="21"/>
  <c r="E20" i="21"/>
  <c r="E21" i="21"/>
  <c r="E22" i="21"/>
  <c r="E23" i="21"/>
  <c r="E24" i="21"/>
  <c r="E25" i="21"/>
  <c r="E26" i="21"/>
  <c r="E27" i="21"/>
  <c r="E28" i="21"/>
  <c r="E29" i="21"/>
  <c r="E30" i="21"/>
  <c r="E31" i="21"/>
  <c r="E32" i="21"/>
  <c r="E33" i="21"/>
  <c r="E34" i="21"/>
  <c r="E35" i="21"/>
  <c r="E36" i="21"/>
  <c r="E37" i="21"/>
  <c r="E38" i="21"/>
  <c r="E39" i="21"/>
  <c r="E40" i="21"/>
  <c r="E41" i="21"/>
  <c r="E42" i="21"/>
  <c r="E43" i="21"/>
  <c r="E44" i="21"/>
  <c r="E45" i="21"/>
  <c r="E46" i="21"/>
  <c r="E47" i="21"/>
  <c r="E48" i="21"/>
  <c r="E49" i="21"/>
  <c r="E50" i="21"/>
  <c r="E51" i="21"/>
  <c r="E52" i="21"/>
  <c r="E53" i="21"/>
  <c r="E54" i="21"/>
  <c r="E55" i="21"/>
  <c r="E56" i="21"/>
  <c r="E57" i="21"/>
  <c r="E58" i="21"/>
  <c r="E59" i="21"/>
  <c r="E60" i="21"/>
  <c r="E61" i="21"/>
  <c r="E62" i="21"/>
  <c r="E4" i="21"/>
  <c r="D6" i="21"/>
  <c r="D7" i="21"/>
  <c r="D8" i="21"/>
  <c r="D9" i="21"/>
  <c r="D10" i="21"/>
  <c r="D11" i="21"/>
  <c r="D12" i="21"/>
  <c r="D13" i="21"/>
  <c r="D14" i="21"/>
  <c r="D15" i="21"/>
  <c r="D16" i="21"/>
  <c r="D17" i="21"/>
  <c r="D18" i="21"/>
  <c r="D19" i="21"/>
  <c r="D20" i="21"/>
  <c r="D21" i="21"/>
  <c r="D22" i="21"/>
  <c r="D23" i="21"/>
  <c r="D24" i="21"/>
  <c r="D25" i="21"/>
  <c r="D26" i="21"/>
  <c r="D27" i="21"/>
  <c r="D28" i="21"/>
  <c r="D29" i="21"/>
  <c r="D30" i="21"/>
  <c r="D31" i="21"/>
  <c r="D32" i="21"/>
  <c r="D33" i="21"/>
  <c r="D34" i="21"/>
  <c r="D35" i="21"/>
  <c r="D36" i="21"/>
  <c r="D37" i="21"/>
  <c r="D38" i="21"/>
  <c r="D39" i="21"/>
  <c r="D40" i="21"/>
  <c r="D41" i="21"/>
  <c r="D42" i="21"/>
  <c r="D43" i="21"/>
  <c r="D44" i="21"/>
  <c r="D45" i="21"/>
  <c r="D46" i="21"/>
  <c r="D47" i="21"/>
  <c r="D48" i="21"/>
  <c r="D49" i="21"/>
  <c r="D50" i="21"/>
  <c r="D51" i="21"/>
  <c r="D52" i="21"/>
  <c r="D53" i="21"/>
  <c r="D54" i="21"/>
  <c r="D55" i="21"/>
  <c r="D56" i="21"/>
  <c r="D57" i="21"/>
  <c r="D58" i="21"/>
  <c r="D59" i="21"/>
  <c r="D60" i="21"/>
  <c r="D61" i="21"/>
  <c r="D62" i="21"/>
  <c r="D5" i="21"/>
  <c r="D4" i="21"/>
  <c r="C20" i="21"/>
  <c r="C21" i="22" s="1"/>
  <c r="F21" i="22" s="1"/>
  <c r="G21" i="22" s="1"/>
  <c r="C21" i="21"/>
  <c r="C22" i="22" s="1"/>
  <c r="F22" i="22" s="1"/>
  <c r="G22" i="22" s="1"/>
  <c r="C22" i="21"/>
  <c r="C23" i="22" s="1"/>
  <c r="F23" i="22" s="1"/>
  <c r="G23" i="22" s="1"/>
  <c r="C23" i="21"/>
  <c r="C24" i="22" s="1"/>
  <c r="F24" i="22" s="1"/>
  <c r="L24" i="22" s="1"/>
  <c r="M24" i="22" s="1"/>
  <c r="N24" i="22" s="1"/>
  <c r="O24" i="22" s="1"/>
  <c r="P24" i="22" s="1"/>
  <c r="C24" i="21"/>
  <c r="C25" i="22" s="1"/>
  <c r="F25" i="22" s="1"/>
  <c r="L25" i="22" s="1"/>
  <c r="M25" i="22" s="1"/>
  <c r="N25" i="22" s="1"/>
  <c r="O25" i="22" s="1"/>
  <c r="P25" i="22" s="1"/>
  <c r="C25" i="21"/>
  <c r="C26" i="22" s="1"/>
  <c r="F26" i="22" s="1"/>
  <c r="L26" i="22" s="1"/>
  <c r="M26" i="22" s="1"/>
  <c r="N26" i="22" s="1"/>
  <c r="O26" i="22" s="1"/>
  <c r="P26" i="22" s="1"/>
  <c r="C26" i="21"/>
  <c r="C27" i="22" s="1"/>
  <c r="F27" i="22" s="1"/>
  <c r="G27" i="22" s="1"/>
  <c r="C27" i="21"/>
  <c r="C28" i="22" s="1"/>
  <c r="F28" i="22" s="1"/>
  <c r="G28" i="22" s="1"/>
  <c r="C28" i="21"/>
  <c r="C29" i="22" s="1"/>
  <c r="F29" i="22" s="1"/>
  <c r="L29" i="22" s="1"/>
  <c r="M29" i="22" s="1"/>
  <c r="N29" i="22" s="1"/>
  <c r="O29" i="22" s="1"/>
  <c r="P29" i="22" s="1"/>
  <c r="C29" i="21"/>
  <c r="C30" i="22" s="1"/>
  <c r="F30" i="22" s="1"/>
  <c r="G30" i="22" s="1"/>
  <c r="C30" i="21"/>
  <c r="C31" i="22" s="1"/>
  <c r="F31" i="22" s="1"/>
  <c r="G31" i="22" s="1"/>
  <c r="C31" i="21"/>
  <c r="C32" i="22" s="1"/>
  <c r="F32" i="22" s="1"/>
  <c r="G32" i="22" s="1"/>
  <c r="C32" i="21"/>
  <c r="C33" i="22" s="1"/>
  <c r="F33" i="22" s="1"/>
  <c r="L33" i="22" s="1"/>
  <c r="M33" i="22" s="1"/>
  <c r="N33" i="22" s="1"/>
  <c r="O33" i="22" s="1"/>
  <c r="P33" i="22" s="1"/>
  <c r="C33" i="21"/>
  <c r="C34" i="22" s="1"/>
  <c r="F34" i="22" s="1"/>
  <c r="L34" i="22" s="1"/>
  <c r="M34" i="22" s="1"/>
  <c r="N34" i="22" s="1"/>
  <c r="O34" i="22" s="1"/>
  <c r="P34" i="22" s="1"/>
  <c r="C34" i="21"/>
  <c r="C35" i="22" s="1"/>
  <c r="F35" i="22" s="1"/>
  <c r="G35" i="22" s="1"/>
  <c r="C35" i="21"/>
  <c r="C36" i="22" s="1"/>
  <c r="F36" i="22" s="1"/>
  <c r="L36" i="22" s="1"/>
  <c r="M36" i="22" s="1"/>
  <c r="N36" i="22" s="1"/>
  <c r="O36" i="22" s="1"/>
  <c r="P36" i="22" s="1"/>
  <c r="C36" i="21"/>
  <c r="C37" i="22" s="1"/>
  <c r="F37" i="22" s="1"/>
  <c r="L37" i="22" s="1"/>
  <c r="M37" i="22" s="1"/>
  <c r="N37" i="22" s="1"/>
  <c r="O37" i="22" s="1"/>
  <c r="P37" i="22" s="1"/>
  <c r="C37" i="21"/>
  <c r="C38" i="22" s="1"/>
  <c r="F38" i="22" s="1"/>
  <c r="L38" i="22" s="1"/>
  <c r="M38" i="22" s="1"/>
  <c r="N38" i="22" s="1"/>
  <c r="O38" i="22" s="1"/>
  <c r="P38" i="22" s="1"/>
  <c r="C38" i="21"/>
  <c r="C39" i="22" s="1"/>
  <c r="F39" i="22" s="1"/>
  <c r="G39" i="22" s="1"/>
  <c r="C39" i="21"/>
  <c r="C40" i="22" s="1"/>
  <c r="F40" i="22" s="1"/>
  <c r="G40" i="22" s="1"/>
  <c r="C40" i="21"/>
  <c r="C41" i="21"/>
  <c r="C42" i="21"/>
  <c r="C43" i="22" s="1"/>
  <c r="F43" i="22" s="1"/>
  <c r="G43" i="22" s="1"/>
  <c r="C43" i="21"/>
  <c r="C44" i="22" s="1"/>
  <c r="F44" i="22" s="1"/>
  <c r="L44" i="22" s="1"/>
  <c r="M44" i="22" s="1"/>
  <c r="N44" i="22" s="1"/>
  <c r="O44" i="22" s="1"/>
  <c r="P44" i="22" s="1"/>
  <c r="C44" i="21"/>
  <c r="C45" i="22" s="1"/>
  <c r="F45" i="22" s="1"/>
  <c r="L45" i="22" s="1"/>
  <c r="M45" i="22" s="1"/>
  <c r="N45" i="22" s="1"/>
  <c r="O45" i="22" s="1"/>
  <c r="P45" i="22" s="1"/>
  <c r="C45" i="21"/>
  <c r="C46" i="22" s="1"/>
  <c r="F46" i="22" s="1"/>
  <c r="L46" i="22" s="1"/>
  <c r="M46" i="22" s="1"/>
  <c r="N46" i="22" s="1"/>
  <c r="O46" i="22" s="1"/>
  <c r="P46" i="22" s="1"/>
  <c r="C46" i="21"/>
  <c r="C47" i="22" s="1"/>
  <c r="F47" i="22" s="1"/>
  <c r="L47" i="22" s="1"/>
  <c r="M47" i="22" s="1"/>
  <c r="N47" i="22" s="1"/>
  <c r="O47" i="22" s="1"/>
  <c r="P47" i="22" s="1"/>
  <c r="C47" i="21"/>
  <c r="C48" i="22" s="1"/>
  <c r="F48" i="22" s="1"/>
  <c r="G48" i="22" s="1"/>
  <c r="C48" i="21"/>
  <c r="C49" i="22" s="1"/>
  <c r="F49" i="22" s="1"/>
  <c r="G49" i="22" s="1"/>
  <c r="C49" i="21"/>
  <c r="C50" i="22" s="1"/>
  <c r="F50" i="22" s="1"/>
  <c r="G50" i="22" s="1"/>
  <c r="C50" i="21"/>
  <c r="C51" i="22" s="1"/>
  <c r="F51" i="22" s="1"/>
  <c r="G51" i="22" s="1"/>
  <c r="C51" i="21"/>
  <c r="C52" i="22" s="1"/>
  <c r="F52" i="22" s="1"/>
  <c r="L52" i="22" s="1"/>
  <c r="M52" i="22" s="1"/>
  <c r="N52" i="22" s="1"/>
  <c r="O52" i="22" s="1"/>
  <c r="P52" i="22" s="1"/>
  <c r="C52" i="21"/>
  <c r="C53" i="22" s="1"/>
  <c r="F53" i="22" s="1"/>
  <c r="L53" i="22" s="1"/>
  <c r="M53" i="22" s="1"/>
  <c r="N53" i="22" s="1"/>
  <c r="O53" i="22" s="1"/>
  <c r="P53" i="22" s="1"/>
  <c r="C53" i="21"/>
  <c r="C54" i="22" s="1"/>
  <c r="F54" i="22" s="1"/>
  <c r="L54" i="22" s="1"/>
  <c r="M54" i="22" s="1"/>
  <c r="N54" i="22" s="1"/>
  <c r="O54" i="22" s="1"/>
  <c r="P54" i="22" s="1"/>
  <c r="C54" i="21"/>
  <c r="C55" i="21"/>
  <c r="C56" i="21"/>
  <c r="C57" i="22" s="1"/>
  <c r="F57" i="22" s="1"/>
  <c r="G57" i="22" s="1"/>
  <c r="C57" i="21"/>
  <c r="C58" i="22" s="1"/>
  <c r="F58" i="22" s="1"/>
  <c r="G58" i="22" s="1"/>
  <c r="C58" i="21"/>
  <c r="C59" i="22" s="1"/>
  <c r="F59" i="22" s="1"/>
  <c r="G59" i="22" s="1"/>
  <c r="C59" i="21"/>
  <c r="C60" i="22" s="1"/>
  <c r="F60" i="22" s="1"/>
  <c r="G60" i="22" s="1"/>
  <c r="C60" i="21"/>
  <c r="C61" i="22" s="1"/>
  <c r="F61" i="22" s="1"/>
  <c r="L61" i="22" s="1"/>
  <c r="M61" i="22" s="1"/>
  <c r="N61" i="22" s="1"/>
  <c r="O61" i="22" s="1"/>
  <c r="P61" i="22" s="1"/>
  <c r="C61" i="21"/>
  <c r="C62" i="22" s="1"/>
  <c r="F62" i="22" s="1"/>
  <c r="L62" i="22" s="1"/>
  <c r="M62" i="22" s="1"/>
  <c r="N62" i="22" s="1"/>
  <c r="O62" i="22" s="1"/>
  <c r="P62" i="22" s="1"/>
  <c r="C62" i="21"/>
  <c r="C63" i="22" s="1"/>
  <c r="F63" i="22" s="1"/>
  <c r="L63" i="22" s="1"/>
  <c r="M63" i="22" s="1"/>
  <c r="N63" i="22" s="1"/>
  <c r="O63" i="22" s="1"/>
  <c r="P63" i="22" s="1"/>
  <c r="C5" i="21"/>
  <c r="C6" i="22" s="1"/>
  <c r="F6" i="22" s="1"/>
  <c r="L6" i="22" s="1"/>
  <c r="M6" i="22" s="1"/>
  <c r="N6" i="22" s="1"/>
  <c r="O6" i="22" s="1"/>
  <c r="P6" i="22" s="1"/>
  <c r="C6" i="21"/>
  <c r="C7" i="22" s="1"/>
  <c r="F7" i="22" s="1"/>
  <c r="L7" i="22" s="1"/>
  <c r="M7" i="22" s="1"/>
  <c r="N7" i="22" s="1"/>
  <c r="O7" i="22" s="1"/>
  <c r="P7" i="22" s="1"/>
  <c r="C7" i="21"/>
  <c r="C8" i="22" s="1"/>
  <c r="F8" i="22" s="1"/>
  <c r="L8" i="22" s="1"/>
  <c r="M8" i="22" s="1"/>
  <c r="N8" i="22" s="1"/>
  <c r="O8" i="22" s="1"/>
  <c r="P8" i="22" s="1"/>
  <c r="C8" i="21"/>
  <c r="C9" i="22" s="1"/>
  <c r="F9" i="22" s="1"/>
  <c r="L9" i="22" s="1"/>
  <c r="M9" i="22" s="1"/>
  <c r="N9" i="22" s="1"/>
  <c r="O9" i="22" s="1"/>
  <c r="P9" i="22" s="1"/>
  <c r="C9" i="21"/>
  <c r="C10" i="22" s="1"/>
  <c r="F10" i="22" s="1"/>
  <c r="L10" i="22" s="1"/>
  <c r="M10" i="22" s="1"/>
  <c r="N10" i="22" s="1"/>
  <c r="O10" i="22" s="1"/>
  <c r="P10" i="22" s="1"/>
  <c r="C10" i="21"/>
  <c r="C11" i="22" s="1"/>
  <c r="F11" i="22" s="1"/>
  <c r="G11" i="22" s="1"/>
  <c r="C11" i="21"/>
  <c r="C12" i="22" s="1"/>
  <c r="F12" i="22" s="1"/>
  <c r="G12" i="22" s="1"/>
  <c r="C12" i="21"/>
  <c r="C13" i="22" s="1"/>
  <c r="F13" i="22" s="1"/>
  <c r="G13" i="22" s="1"/>
  <c r="C13" i="21"/>
  <c r="C14" i="22" s="1"/>
  <c r="F14" i="22" s="1"/>
  <c r="G14" i="22" s="1"/>
  <c r="C14" i="21"/>
  <c r="C15" i="22" s="1"/>
  <c r="F15" i="22" s="1"/>
  <c r="L15" i="22" s="1"/>
  <c r="M15" i="22" s="1"/>
  <c r="N15" i="22" s="1"/>
  <c r="O15" i="22" s="1"/>
  <c r="P15" i="22" s="1"/>
  <c r="C15" i="21"/>
  <c r="C16" i="22" s="1"/>
  <c r="F16" i="22" s="1"/>
  <c r="L16" i="22" s="1"/>
  <c r="M16" i="22" s="1"/>
  <c r="N16" i="22" s="1"/>
  <c r="O16" i="22" s="1"/>
  <c r="P16" i="22" s="1"/>
  <c r="C16" i="21"/>
  <c r="C17" i="22" s="1"/>
  <c r="F17" i="22" s="1"/>
  <c r="L17" i="22" s="1"/>
  <c r="M17" i="22" s="1"/>
  <c r="N17" i="22" s="1"/>
  <c r="O17" i="22" s="1"/>
  <c r="P17" i="22" s="1"/>
  <c r="C17" i="21"/>
  <c r="C18" i="22" s="1"/>
  <c r="F18" i="22" s="1"/>
  <c r="L18" i="22" s="1"/>
  <c r="M18" i="22" s="1"/>
  <c r="N18" i="22" s="1"/>
  <c r="O18" i="22" s="1"/>
  <c r="P18" i="22" s="1"/>
  <c r="C18" i="21"/>
  <c r="C19" i="22" s="1"/>
  <c r="F19" i="22" s="1"/>
  <c r="G19" i="22" s="1"/>
  <c r="C19" i="21"/>
  <c r="C20" i="22" s="1"/>
  <c r="F20" i="22" s="1"/>
  <c r="L20" i="22" s="1"/>
  <c r="M20" i="22" s="1"/>
  <c r="N20" i="22" s="1"/>
  <c r="O20" i="22" s="1"/>
  <c r="P20" i="22" s="1"/>
  <c r="C4" i="21"/>
  <c r="C5" i="22" s="1"/>
  <c r="F5" i="22" s="1"/>
  <c r="G5" i="22" s="1"/>
  <c r="I8" i="25" l="1"/>
  <c r="F41" i="11"/>
  <c r="I7" i="25"/>
  <c r="F40" i="11"/>
  <c r="I9" i="25"/>
  <c r="F42" i="11"/>
  <c r="I4" i="25"/>
  <c r="F37" i="11"/>
  <c r="E35" i="11"/>
  <c r="N13" i="27" s="1"/>
  <c r="H21" i="22"/>
  <c r="H28" i="22"/>
  <c r="H58" i="22"/>
  <c r="H50" i="22"/>
  <c r="H57" i="22"/>
  <c r="H49" i="22"/>
  <c r="H60" i="22"/>
  <c r="H14" i="22"/>
  <c r="H48" i="22"/>
  <c r="H40" i="22"/>
  <c r="H32" i="22"/>
  <c r="H5" i="22"/>
  <c r="H13" i="22"/>
  <c r="H39" i="22"/>
  <c r="H31" i="22"/>
  <c r="Q31" i="22"/>
  <c r="H23" i="22"/>
  <c r="H12" i="22"/>
  <c r="H30" i="22"/>
  <c r="H22" i="22"/>
  <c r="H19" i="22"/>
  <c r="Q19" i="22"/>
  <c r="C56" i="22"/>
  <c r="F56" i="22" s="1"/>
  <c r="C42" i="22"/>
  <c r="F42" i="22" s="1"/>
  <c r="L51" i="22"/>
  <c r="G26" i="22"/>
  <c r="L58" i="22"/>
  <c r="M58" i="22" s="1"/>
  <c r="N58" i="22" s="1"/>
  <c r="O58" i="22" s="1"/>
  <c r="P58" i="22" s="1"/>
  <c r="G46" i="22"/>
  <c r="L28" i="22"/>
  <c r="M28" i="22" s="1"/>
  <c r="N28" i="22" s="1"/>
  <c r="O28" i="22" s="1"/>
  <c r="P28" i="22" s="1"/>
  <c r="L12" i="22"/>
  <c r="M12" i="22" s="1"/>
  <c r="N12" i="22" s="1"/>
  <c r="O12" i="22" s="1"/>
  <c r="P12" i="22" s="1"/>
  <c r="L21" i="22"/>
  <c r="M21" i="22" s="1"/>
  <c r="N21" i="22" s="1"/>
  <c r="O21" i="22" s="1"/>
  <c r="P21" i="22" s="1"/>
  <c r="G53" i="22"/>
  <c r="G6" i="22"/>
  <c r="L31" i="22"/>
  <c r="M31" i="22" s="1"/>
  <c r="N31" i="22" s="1"/>
  <c r="O31" i="22" s="1"/>
  <c r="P31" i="22" s="1"/>
  <c r="G63" i="22"/>
  <c r="G8" i="22"/>
  <c r="L40" i="22"/>
  <c r="M40" i="22" s="1"/>
  <c r="N40" i="22" s="1"/>
  <c r="O40" i="22" s="1"/>
  <c r="P40" i="22" s="1"/>
  <c r="H11" i="22"/>
  <c r="C41" i="22"/>
  <c r="F41" i="22" s="1"/>
  <c r="C55" i="22"/>
  <c r="F55" i="22" s="1"/>
  <c r="L59" i="22"/>
  <c r="G9" i="22"/>
  <c r="G34" i="22"/>
  <c r="G44" i="22"/>
  <c r="G62" i="22"/>
  <c r="G36" i="22"/>
  <c r="G38" i="22"/>
  <c r="G29" i="22"/>
  <c r="G61" i="22"/>
  <c r="G7" i="22"/>
  <c r="L39" i="22"/>
  <c r="M39" i="22" s="1"/>
  <c r="N39" i="22" s="1"/>
  <c r="O39" i="22" s="1"/>
  <c r="P39" i="22" s="1"/>
  <c r="G17" i="22"/>
  <c r="G16" i="22"/>
  <c r="L48" i="22"/>
  <c r="M48" i="22" s="1"/>
  <c r="N48" i="22" s="1"/>
  <c r="O48" i="22" s="1"/>
  <c r="P48" i="22" s="1"/>
  <c r="L49" i="22"/>
  <c r="Q49" i="22" s="1"/>
  <c r="L11" i="22"/>
  <c r="M11" i="22" s="1"/>
  <c r="N11" i="22" s="1"/>
  <c r="O11" i="22" s="1"/>
  <c r="P11" i="22" s="1"/>
  <c r="L19" i="22"/>
  <c r="G10" i="22"/>
  <c r="Q10" i="22" s="1"/>
  <c r="L60" i="22"/>
  <c r="M60" i="22" s="1"/>
  <c r="N60" i="22" s="1"/>
  <c r="O60" i="22" s="1"/>
  <c r="P60" i="22" s="1"/>
  <c r="G52" i="22"/>
  <c r="Q52" i="22" s="1"/>
  <c r="L5" i="22"/>
  <c r="M5" i="22" s="1"/>
  <c r="N5" i="22" s="1"/>
  <c r="O5" i="22" s="1"/>
  <c r="P5" i="22" s="1"/>
  <c r="G37" i="22"/>
  <c r="Q37" i="22" s="1"/>
  <c r="L30" i="22"/>
  <c r="Q30" i="22" s="1"/>
  <c r="G15" i="22"/>
  <c r="Q15" i="22" s="1"/>
  <c r="G47" i="22"/>
  <c r="Q47" i="22" s="1"/>
  <c r="G33" i="22"/>
  <c r="G24" i="22"/>
  <c r="Q24" i="22" s="1"/>
  <c r="L27" i="22"/>
  <c r="H4" i="22"/>
  <c r="Q4" i="22"/>
  <c r="L35" i="22"/>
  <c r="Q35" i="22" s="1"/>
  <c r="G18" i="22"/>
  <c r="L50" i="22"/>
  <c r="M50" i="22" s="1"/>
  <c r="N50" i="22" s="1"/>
  <c r="O50" i="22" s="1"/>
  <c r="P50" i="22" s="1"/>
  <c r="L22" i="22"/>
  <c r="Q22" i="22" s="1"/>
  <c r="G20" i="22"/>
  <c r="L14" i="22"/>
  <c r="Q14" i="22" s="1"/>
  <c r="L13" i="22"/>
  <c r="M13" i="22" s="1"/>
  <c r="N13" i="22" s="1"/>
  <c r="O13" i="22" s="1"/>
  <c r="P13" i="22" s="1"/>
  <c r="G45" i="22"/>
  <c r="G54" i="22"/>
  <c r="L23" i="22"/>
  <c r="M23" i="22" s="1"/>
  <c r="N23" i="22" s="1"/>
  <c r="O23" i="22" s="1"/>
  <c r="P23" i="22" s="1"/>
  <c r="L57" i="22"/>
  <c r="Q57" i="22" s="1"/>
  <c r="L32" i="22"/>
  <c r="M32" i="22" s="1"/>
  <c r="N32" i="22" s="1"/>
  <c r="O32" i="22" s="1"/>
  <c r="P32" i="22" s="1"/>
  <c r="G25" i="22"/>
  <c r="H59" i="22"/>
  <c r="Q59" i="22"/>
  <c r="H51" i="22"/>
  <c r="Q51" i="22"/>
  <c r="H43" i="22"/>
  <c r="H35" i="22"/>
  <c r="H27" i="22"/>
  <c r="Q27" i="22"/>
  <c r="L43" i="22"/>
  <c r="Q43" i="22" s="1"/>
  <c r="H10" i="22"/>
  <c r="H47" i="22"/>
  <c r="H52" i="22"/>
  <c r="H37" i="22"/>
  <c r="H24" i="22"/>
  <c r="M27" i="22"/>
  <c r="N27" i="22" s="1"/>
  <c r="O27" i="22" s="1"/>
  <c r="P27" i="22" s="1"/>
  <c r="M22" i="22"/>
  <c r="N22" i="22" s="1"/>
  <c r="O22" i="22" s="1"/>
  <c r="P22" i="22" s="1"/>
  <c r="M14" i="22"/>
  <c r="N14" i="22" s="1"/>
  <c r="O14" i="22" s="1"/>
  <c r="P14" i="22" s="1"/>
  <c r="M57" i="22"/>
  <c r="N57" i="22" s="1"/>
  <c r="O57" i="22" s="1"/>
  <c r="P57" i="22" s="1"/>
  <c r="M51" i="22"/>
  <c r="N51" i="22" s="1"/>
  <c r="O51" i="22" s="1"/>
  <c r="P51" i="22" s="1"/>
  <c r="M19" i="22"/>
  <c r="N19" i="22" s="1"/>
  <c r="O19" i="22" s="1"/>
  <c r="P19" i="22" s="1"/>
  <c r="M59" i="22"/>
  <c r="N59" i="22" s="1"/>
  <c r="O59" i="22" s="1"/>
  <c r="P59" i="22" s="1"/>
  <c r="Q3" i="22"/>
  <c r="M3" i="22"/>
  <c r="M49" i="22"/>
  <c r="N49" i="22" s="1"/>
  <c r="O49" i="22" s="1"/>
  <c r="P49" i="22" s="1"/>
  <c r="F35" i="11" l="1"/>
  <c r="O13" i="27" s="1"/>
  <c r="J7" i="25"/>
  <c r="G40" i="11"/>
  <c r="J8" i="25"/>
  <c r="G41" i="11"/>
  <c r="J4" i="25"/>
  <c r="H37" i="11" s="1"/>
  <c r="G37" i="11"/>
  <c r="J9" i="25"/>
  <c r="G42" i="11"/>
  <c r="I43" i="22"/>
  <c r="H15" i="22"/>
  <c r="N3" i="22"/>
  <c r="R3" i="22"/>
  <c r="M43" i="22"/>
  <c r="N43" i="22" s="1"/>
  <c r="O43" i="22" s="1"/>
  <c r="P43" i="22" s="1"/>
  <c r="I4" i="22"/>
  <c r="R4" i="22"/>
  <c r="H16" i="22"/>
  <c r="Q16" i="22"/>
  <c r="H62" i="22"/>
  <c r="Q62" i="22"/>
  <c r="I11" i="22"/>
  <c r="R11" i="22"/>
  <c r="Q23" i="22"/>
  <c r="Q5" i="22"/>
  <c r="Q50" i="22"/>
  <c r="H54" i="22"/>
  <c r="Q54" i="22"/>
  <c r="H17" i="22"/>
  <c r="Q17" i="22"/>
  <c r="H44" i="22"/>
  <c r="Q44" i="22"/>
  <c r="I19" i="22"/>
  <c r="R19" i="22"/>
  <c r="I23" i="22"/>
  <c r="R23" i="22"/>
  <c r="I5" i="22"/>
  <c r="R5" i="22"/>
  <c r="I14" i="22"/>
  <c r="R14" i="22"/>
  <c r="I50" i="22"/>
  <c r="R50" i="22"/>
  <c r="H38" i="22"/>
  <c r="Q38" i="22"/>
  <c r="I59" i="22"/>
  <c r="R59" i="22"/>
  <c r="M35" i="22"/>
  <c r="N35" i="22" s="1"/>
  <c r="O35" i="22" s="1"/>
  <c r="P35" i="22" s="1"/>
  <c r="H25" i="22"/>
  <c r="Q25" i="22"/>
  <c r="H20" i="22"/>
  <c r="Q20" i="22"/>
  <c r="H34" i="22"/>
  <c r="Q34" i="22"/>
  <c r="H8" i="22"/>
  <c r="Q8" i="22"/>
  <c r="H46" i="22"/>
  <c r="Q46" i="22"/>
  <c r="Q32" i="22"/>
  <c r="Q60" i="22"/>
  <c r="Q58" i="22"/>
  <c r="H18" i="22"/>
  <c r="Q18" i="22"/>
  <c r="H29" i="22"/>
  <c r="Q29" i="22"/>
  <c r="M30" i="22"/>
  <c r="N30" i="22" s="1"/>
  <c r="O30" i="22" s="1"/>
  <c r="P30" i="22" s="1"/>
  <c r="I10" i="22"/>
  <c r="R10" i="22"/>
  <c r="I35" i="22"/>
  <c r="H33" i="22"/>
  <c r="Q33" i="22"/>
  <c r="H7" i="22"/>
  <c r="Q7" i="22"/>
  <c r="H9" i="22"/>
  <c r="Q9" i="22"/>
  <c r="H63" i="22"/>
  <c r="Q63" i="22"/>
  <c r="I22" i="22"/>
  <c r="R22" i="22"/>
  <c r="I31" i="22"/>
  <c r="R31" i="22"/>
  <c r="I32" i="22"/>
  <c r="R32" i="22"/>
  <c r="I60" i="22"/>
  <c r="R60" i="22"/>
  <c r="I58" i="22"/>
  <c r="R58" i="22"/>
  <c r="I24" i="22"/>
  <c r="R24" i="22"/>
  <c r="I52" i="22"/>
  <c r="R52" i="22"/>
  <c r="I27" i="22"/>
  <c r="R27" i="22"/>
  <c r="I47" i="22"/>
  <c r="R47" i="22"/>
  <c r="H61" i="22"/>
  <c r="Q61" i="22"/>
  <c r="H26" i="22"/>
  <c r="Q26" i="22"/>
  <c r="Q39" i="22"/>
  <c r="Q40" i="22"/>
  <c r="Q28" i="22"/>
  <c r="G55" i="22"/>
  <c r="L55" i="22"/>
  <c r="M55" i="22" s="1"/>
  <c r="N55" i="22" s="1"/>
  <c r="O55" i="22" s="1"/>
  <c r="P55" i="22" s="1"/>
  <c r="H6" i="22"/>
  <c r="Q6" i="22"/>
  <c r="I30" i="22"/>
  <c r="I39" i="22"/>
  <c r="R39" i="22"/>
  <c r="I40" i="22"/>
  <c r="R40" i="22"/>
  <c r="I49" i="22"/>
  <c r="R49" i="22"/>
  <c r="I28" i="22"/>
  <c r="R28" i="22"/>
  <c r="G41" i="22"/>
  <c r="L41" i="22"/>
  <c r="M41" i="22" s="1"/>
  <c r="N41" i="22" s="1"/>
  <c r="O41" i="22" s="1"/>
  <c r="P41" i="22" s="1"/>
  <c r="H53" i="22"/>
  <c r="Q53" i="22"/>
  <c r="L42" i="22"/>
  <c r="M42" i="22" s="1"/>
  <c r="N42" i="22" s="1"/>
  <c r="O42" i="22" s="1"/>
  <c r="P42" i="22" s="1"/>
  <c r="G42" i="22"/>
  <c r="Q12" i="22"/>
  <c r="Q13" i="22"/>
  <c r="Q48" i="22"/>
  <c r="Q21" i="22"/>
  <c r="I37" i="22"/>
  <c r="R37" i="22"/>
  <c r="I51" i="22"/>
  <c r="R51" i="22"/>
  <c r="H45" i="22"/>
  <c r="Q45" i="22"/>
  <c r="H36" i="22"/>
  <c r="Q36" i="22"/>
  <c r="Q11" i="22"/>
  <c r="L56" i="22"/>
  <c r="M56" i="22" s="1"/>
  <c r="N56" i="22" s="1"/>
  <c r="O56" i="22" s="1"/>
  <c r="P56" i="22" s="1"/>
  <c r="G56" i="22"/>
  <c r="I12" i="22"/>
  <c r="R12" i="22"/>
  <c r="I13" i="22"/>
  <c r="R13" i="22"/>
  <c r="I48" i="22"/>
  <c r="R48" i="22"/>
  <c r="I57" i="22"/>
  <c r="R57" i="22"/>
  <c r="I21" i="22"/>
  <c r="R21" i="22"/>
  <c r="M3" i="19"/>
  <c r="M4" i="19"/>
  <c r="M5" i="19"/>
  <c r="M6" i="19"/>
  <c r="M7" i="19"/>
  <c r="M8" i="19"/>
  <c r="M9" i="19"/>
  <c r="M10" i="19"/>
  <c r="M11" i="19"/>
  <c r="M12" i="19"/>
  <c r="M13" i="19"/>
  <c r="M14" i="19"/>
  <c r="M15" i="19"/>
  <c r="M16" i="19"/>
  <c r="M17" i="19"/>
  <c r="M18" i="19"/>
  <c r="M19" i="19"/>
  <c r="M20" i="19"/>
  <c r="M21" i="19"/>
  <c r="M22" i="19"/>
  <c r="M23" i="19"/>
  <c r="M24" i="19"/>
  <c r="M25" i="19"/>
  <c r="M26" i="19"/>
  <c r="M27" i="19"/>
  <c r="M28" i="19"/>
  <c r="M29" i="19"/>
  <c r="M30" i="19"/>
  <c r="M31" i="19"/>
  <c r="M32" i="19"/>
  <c r="M33" i="19"/>
  <c r="M34" i="19"/>
  <c r="M35" i="19"/>
  <c r="M36" i="19"/>
  <c r="M37" i="19"/>
  <c r="M38" i="19"/>
  <c r="M39" i="19"/>
  <c r="M40" i="19"/>
  <c r="M41" i="19"/>
  <c r="M42" i="19"/>
  <c r="M43" i="19"/>
  <c r="M44" i="19"/>
  <c r="M45" i="19"/>
  <c r="M46" i="19"/>
  <c r="M47" i="19"/>
  <c r="M48" i="19"/>
  <c r="M49" i="19"/>
  <c r="M50" i="19"/>
  <c r="M51" i="19"/>
  <c r="M52" i="19"/>
  <c r="M53" i="19"/>
  <c r="M54" i="19"/>
  <c r="M55" i="19"/>
  <c r="M56" i="19"/>
  <c r="M57" i="19"/>
  <c r="M58" i="19"/>
  <c r="M59" i="19"/>
  <c r="M60" i="19"/>
  <c r="M61" i="19"/>
  <c r="M62" i="19"/>
  <c r="M63" i="19"/>
  <c r="M64" i="19"/>
  <c r="M65" i="19"/>
  <c r="M2" i="19"/>
  <c r="G35" i="11" l="1"/>
  <c r="P13" i="27" s="1"/>
  <c r="I37" i="11"/>
  <c r="H41" i="11"/>
  <c r="I41" i="11" s="1"/>
  <c r="K8" i="25"/>
  <c r="H40" i="11"/>
  <c r="I40" i="11" s="1"/>
  <c r="K7" i="25"/>
  <c r="H42" i="11"/>
  <c r="I42" i="11" s="1"/>
  <c r="K9" i="25"/>
  <c r="K4" i="25"/>
  <c r="Q56" i="22"/>
  <c r="H56" i="22"/>
  <c r="J51" i="22"/>
  <c r="S51" i="22"/>
  <c r="J49" i="22"/>
  <c r="S49" i="22"/>
  <c r="I6" i="22"/>
  <c r="R6" i="22"/>
  <c r="J50" i="22"/>
  <c r="S50" i="22"/>
  <c r="J19" i="22"/>
  <c r="S19" i="22"/>
  <c r="I61" i="22"/>
  <c r="R61" i="22"/>
  <c r="J24" i="22"/>
  <c r="S24" i="22"/>
  <c r="J31" i="22"/>
  <c r="S31" i="22"/>
  <c r="I7" i="22"/>
  <c r="R7" i="22"/>
  <c r="I46" i="22"/>
  <c r="R46" i="22"/>
  <c r="I25" i="22"/>
  <c r="R25" i="22"/>
  <c r="J4" i="22"/>
  <c r="S4" i="22"/>
  <c r="J57" i="22"/>
  <c r="S57" i="22"/>
  <c r="J37" i="22"/>
  <c r="S37" i="22"/>
  <c r="I53" i="22"/>
  <c r="R53" i="22"/>
  <c r="J40" i="22"/>
  <c r="S40" i="22"/>
  <c r="H55" i="22"/>
  <c r="Q55" i="22"/>
  <c r="I29" i="22"/>
  <c r="R29" i="22"/>
  <c r="J14" i="22"/>
  <c r="S14" i="22"/>
  <c r="I44" i="22"/>
  <c r="R44" i="22"/>
  <c r="J58" i="22"/>
  <c r="S58" i="22"/>
  <c r="I36" i="22"/>
  <c r="R36" i="22"/>
  <c r="H41" i="22"/>
  <c r="Q41" i="22"/>
  <c r="J39" i="22"/>
  <c r="S39" i="22"/>
  <c r="R35" i="22"/>
  <c r="I18" i="22"/>
  <c r="R18" i="22"/>
  <c r="J59" i="22"/>
  <c r="S59" i="22"/>
  <c r="J5" i="22"/>
  <c r="S5" i="22"/>
  <c r="I17" i="22"/>
  <c r="R17" i="22"/>
  <c r="O3" i="22"/>
  <c r="S3" i="22"/>
  <c r="J47" i="22"/>
  <c r="S47" i="22"/>
  <c r="I33" i="22"/>
  <c r="R33" i="22"/>
  <c r="I8" i="22"/>
  <c r="R8" i="22"/>
  <c r="J11" i="22"/>
  <c r="S11" i="22"/>
  <c r="J13" i="22"/>
  <c r="S13" i="22"/>
  <c r="R30" i="22"/>
  <c r="J27" i="22"/>
  <c r="S27" i="22"/>
  <c r="J60" i="22"/>
  <c r="S60" i="22"/>
  <c r="I63" i="22"/>
  <c r="R63" i="22"/>
  <c r="J35" i="22"/>
  <c r="S35" i="22"/>
  <c r="I34" i="22"/>
  <c r="R34" i="22"/>
  <c r="I62" i="22"/>
  <c r="R62" i="22"/>
  <c r="I15" i="22"/>
  <c r="R15" i="22"/>
  <c r="J48" i="22"/>
  <c r="S48" i="22"/>
  <c r="J22" i="22"/>
  <c r="S22" i="22"/>
  <c r="I45" i="22"/>
  <c r="R45" i="22"/>
  <c r="J28" i="22"/>
  <c r="S28" i="22"/>
  <c r="J30" i="22"/>
  <c r="S30" i="22"/>
  <c r="I38" i="22"/>
  <c r="R38" i="22"/>
  <c r="J23" i="22"/>
  <c r="S23" i="22"/>
  <c r="I54" i="22"/>
  <c r="R54" i="22"/>
  <c r="R43" i="22"/>
  <c r="J21" i="22"/>
  <c r="S21" i="22"/>
  <c r="J12" i="22"/>
  <c r="S12" i="22"/>
  <c r="Q42" i="22"/>
  <c r="H42" i="22"/>
  <c r="I26" i="22"/>
  <c r="R26" i="22"/>
  <c r="J52" i="22"/>
  <c r="S52" i="22"/>
  <c r="J32" i="22"/>
  <c r="S32" i="22"/>
  <c r="I9" i="22"/>
  <c r="R9" i="22"/>
  <c r="J10" i="22"/>
  <c r="S10" i="22"/>
  <c r="I20" i="22"/>
  <c r="R20" i="22"/>
  <c r="I16" i="22"/>
  <c r="R16" i="22"/>
  <c r="J43" i="22"/>
  <c r="S43" i="22"/>
  <c r="H35" i="11" l="1"/>
  <c r="Q13" i="27" s="1"/>
  <c r="I35" i="11"/>
  <c r="K5" i="22"/>
  <c r="U5" i="22" s="1"/>
  <c r="T5" i="22"/>
  <c r="K21" i="22"/>
  <c r="U21" i="22" s="1"/>
  <c r="T21" i="22"/>
  <c r="K30" i="22"/>
  <c r="U30" i="22" s="1"/>
  <c r="T30" i="22"/>
  <c r="K48" i="22"/>
  <c r="U48" i="22" s="1"/>
  <c r="T48" i="22"/>
  <c r="K35" i="22"/>
  <c r="U35" i="22" s="1"/>
  <c r="T35" i="22"/>
  <c r="I41" i="22"/>
  <c r="R41" i="22"/>
  <c r="K14" i="22"/>
  <c r="U14" i="22" s="1"/>
  <c r="T14" i="22"/>
  <c r="J53" i="22"/>
  <c r="S53" i="22"/>
  <c r="J25" i="22"/>
  <c r="S25" i="22"/>
  <c r="K24" i="22"/>
  <c r="U24" i="22" s="1"/>
  <c r="T24" i="22"/>
  <c r="J6" i="22"/>
  <c r="S6" i="22"/>
  <c r="K52" i="22"/>
  <c r="U52" i="22" s="1"/>
  <c r="T52" i="22"/>
  <c r="J33" i="22"/>
  <c r="S33" i="22"/>
  <c r="K10" i="22"/>
  <c r="U10" i="22" s="1"/>
  <c r="T10" i="22"/>
  <c r="J26" i="22"/>
  <c r="S26" i="22"/>
  <c r="K13" i="22"/>
  <c r="U13" i="22" s="1"/>
  <c r="T13" i="22"/>
  <c r="K47" i="22"/>
  <c r="U47" i="22" s="1"/>
  <c r="T47" i="22"/>
  <c r="K59" i="22"/>
  <c r="U59" i="22" s="1"/>
  <c r="T59" i="22"/>
  <c r="J20" i="22"/>
  <c r="S20" i="22"/>
  <c r="I42" i="22"/>
  <c r="R42" i="22"/>
  <c r="J54" i="22"/>
  <c r="S54" i="22"/>
  <c r="K28" i="22"/>
  <c r="U28" i="22" s="1"/>
  <c r="T28" i="22"/>
  <c r="J15" i="22"/>
  <c r="S15" i="22"/>
  <c r="J63" i="22"/>
  <c r="S63" i="22"/>
  <c r="J36" i="22"/>
  <c r="S36" i="22"/>
  <c r="J29" i="22"/>
  <c r="S29" i="22"/>
  <c r="K37" i="22"/>
  <c r="U37" i="22" s="1"/>
  <c r="T37" i="22"/>
  <c r="J46" i="22"/>
  <c r="S46" i="22"/>
  <c r="J61" i="22"/>
  <c r="S61" i="22"/>
  <c r="K49" i="22"/>
  <c r="U49" i="22" s="1"/>
  <c r="T49" i="22"/>
  <c r="K43" i="22"/>
  <c r="U43" i="22" s="1"/>
  <c r="T43" i="22"/>
  <c r="J9" i="22"/>
  <c r="S9" i="22"/>
  <c r="K11" i="22"/>
  <c r="U11" i="22" s="1"/>
  <c r="T11" i="22"/>
  <c r="P3" i="22"/>
  <c r="U3" i="22" s="1"/>
  <c r="T3" i="22"/>
  <c r="J18" i="22"/>
  <c r="S18" i="22"/>
  <c r="J45" i="22"/>
  <c r="S45" i="22"/>
  <c r="K60" i="22"/>
  <c r="U60" i="22" s="1"/>
  <c r="T60" i="22"/>
  <c r="I55" i="22"/>
  <c r="R55" i="22"/>
  <c r="K19" i="22"/>
  <c r="U19" i="22" s="1"/>
  <c r="T19" i="22"/>
  <c r="K32" i="22"/>
  <c r="U32" i="22" s="1"/>
  <c r="T32" i="22"/>
  <c r="J8" i="22"/>
  <c r="S8" i="22"/>
  <c r="J17" i="22"/>
  <c r="S17" i="22"/>
  <c r="I56" i="22"/>
  <c r="R56" i="22"/>
  <c r="K23" i="22"/>
  <c r="U23" i="22" s="1"/>
  <c r="T23" i="22"/>
  <c r="J62" i="22"/>
  <c r="S62" i="22"/>
  <c r="K58" i="22"/>
  <c r="U58" i="22" s="1"/>
  <c r="T58" i="22"/>
  <c r="K57" i="22"/>
  <c r="U57" i="22" s="1"/>
  <c r="T57" i="22"/>
  <c r="J7" i="22"/>
  <c r="S7" i="22"/>
  <c r="K51" i="22"/>
  <c r="U51" i="22" s="1"/>
  <c r="T51" i="22"/>
  <c r="J16" i="22"/>
  <c r="S16" i="22"/>
  <c r="K12" i="22"/>
  <c r="U12" i="22" s="1"/>
  <c r="T12" i="22"/>
  <c r="J38" i="22"/>
  <c r="S38" i="22"/>
  <c r="K22" i="22"/>
  <c r="U22" i="22" s="1"/>
  <c r="T22" i="22"/>
  <c r="J34" i="22"/>
  <c r="S34" i="22"/>
  <c r="K27" i="22"/>
  <c r="U27" i="22" s="1"/>
  <c r="T27" i="22"/>
  <c r="K39" i="22"/>
  <c r="U39" i="22" s="1"/>
  <c r="T39" i="22"/>
  <c r="J44" i="22"/>
  <c r="S44" i="22"/>
  <c r="K40" i="22"/>
  <c r="U40" i="22" s="1"/>
  <c r="T40" i="22"/>
  <c r="K4" i="22"/>
  <c r="U4" i="22" s="1"/>
  <c r="T4" i="22"/>
  <c r="K31" i="22"/>
  <c r="U31" i="22" s="1"/>
  <c r="T31" i="22"/>
  <c r="K50" i="22"/>
  <c r="U50" i="22" s="1"/>
  <c r="T50" i="22"/>
  <c r="J42" i="22" l="1"/>
  <c r="S42" i="22"/>
  <c r="K6" i="22"/>
  <c r="U6" i="22" s="1"/>
  <c r="T6" i="22"/>
  <c r="K45" i="22"/>
  <c r="U45" i="22" s="1"/>
  <c r="T45" i="22"/>
  <c r="K15" i="22"/>
  <c r="U15" i="22" s="1"/>
  <c r="T15" i="22"/>
  <c r="K20" i="22"/>
  <c r="U20" i="22" s="1"/>
  <c r="T20" i="22"/>
  <c r="K26" i="22"/>
  <c r="U26" i="22" s="1"/>
  <c r="T26" i="22"/>
  <c r="K46" i="22"/>
  <c r="U46" i="22" s="1"/>
  <c r="T46" i="22"/>
  <c r="K34" i="22"/>
  <c r="U34" i="22" s="1"/>
  <c r="T34" i="22"/>
  <c r="K17" i="22"/>
  <c r="U17" i="22" s="1"/>
  <c r="T17" i="22"/>
  <c r="K29" i="22"/>
  <c r="U29" i="22" s="1"/>
  <c r="T29" i="22"/>
  <c r="J41" i="22"/>
  <c r="S41" i="22"/>
  <c r="K38" i="22"/>
  <c r="U38" i="22" s="1"/>
  <c r="T38" i="22"/>
  <c r="K9" i="22"/>
  <c r="U9" i="22" s="1"/>
  <c r="T9" i="22"/>
  <c r="K53" i="22"/>
  <c r="U53" i="22" s="1"/>
  <c r="T53" i="22"/>
  <c r="J56" i="22"/>
  <c r="S56" i="22"/>
  <c r="K18" i="22"/>
  <c r="U18" i="22" s="1"/>
  <c r="T18" i="22"/>
  <c r="K16" i="22"/>
  <c r="U16" i="22" s="1"/>
  <c r="T16" i="22"/>
  <c r="J55" i="22"/>
  <c r="S55" i="22"/>
  <c r="K7" i="22"/>
  <c r="U7" i="22" s="1"/>
  <c r="T7" i="22"/>
  <c r="K63" i="22"/>
  <c r="U63" i="22" s="1"/>
  <c r="T63" i="22"/>
  <c r="K44" i="22"/>
  <c r="U44" i="22" s="1"/>
  <c r="T44" i="22"/>
  <c r="K62" i="22"/>
  <c r="U62" i="22" s="1"/>
  <c r="T62" i="22"/>
  <c r="K8" i="22"/>
  <c r="U8" i="22" s="1"/>
  <c r="T8" i="22"/>
  <c r="K61" i="22"/>
  <c r="U61" i="22" s="1"/>
  <c r="T61" i="22"/>
  <c r="K36" i="22"/>
  <c r="U36" i="22" s="1"/>
  <c r="T36" i="22"/>
  <c r="K54" i="22"/>
  <c r="U54" i="22" s="1"/>
  <c r="T54" i="22"/>
  <c r="K33" i="22"/>
  <c r="U33" i="22" s="1"/>
  <c r="T33" i="22"/>
  <c r="K25" i="22"/>
  <c r="U25" i="22" s="1"/>
  <c r="T25" i="22"/>
  <c r="K41" i="22" l="1"/>
  <c r="U41" i="22" s="1"/>
  <c r="T41" i="22"/>
  <c r="K42" i="22"/>
  <c r="U42" i="22" s="1"/>
  <c r="T42" i="22"/>
  <c r="K56" i="22"/>
  <c r="U56" i="22" s="1"/>
  <c r="T56" i="22"/>
  <c r="K55" i="22"/>
  <c r="U55" i="22" s="1"/>
  <c r="T55" i="22"/>
</calcChain>
</file>

<file path=xl/sharedStrings.xml><?xml version="1.0" encoding="utf-8"?>
<sst xmlns="http://schemas.openxmlformats.org/spreadsheetml/2006/main" count="3372" uniqueCount="281">
  <si>
    <t>Level</t>
  </si>
  <si>
    <t>Role</t>
  </si>
  <si>
    <t>CIO</t>
  </si>
  <si>
    <t>AD: BA</t>
  </si>
  <si>
    <t>AD: DBA</t>
  </si>
  <si>
    <t>AD: EA</t>
  </si>
  <si>
    <t>AD: ICT Strategy</t>
  </si>
  <si>
    <t>AD: Change Management</t>
  </si>
  <si>
    <t>AD: Website Development and Maintenance</t>
  </si>
  <si>
    <t>AD: Graphic Design</t>
  </si>
  <si>
    <t>AD: Developer</t>
  </si>
  <si>
    <t>AD: Governance Compliance Management</t>
  </si>
  <si>
    <t>AD: Risk Mitigation and Management</t>
  </si>
  <si>
    <t>AD: Procurment</t>
  </si>
  <si>
    <t>DD: ICT Project Management</t>
  </si>
  <si>
    <t>AD: ICT Project Management</t>
  </si>
  <si>
    <t>DD: Research and Change Management</t>
  </si>
  <si>
    <t xml:space="preserve">AD: Research </t>
  </si>
  <si>
    <t>AD: Contract Management</t>
  </si>
  <si>
    <t>AD: License Management</t>
  </si>
  <si>
    <t>AD: WAN</t>
  </si>
  <si>
    <t xml:space="preserve">AD: NOC </t>
  </si>
  <si>
    <t>DD: ICT Procurment and Asset Management</t>
  </si>
  <si>
    <t>AD: Analytics</t>
  </si>
  <si>
    <t>AD: Data Governance</t>
  </si>
  <si>
    <t>Senior Admin Officer</t>
  </si>
  <si>
    <t>Small</t>
  </si>
  <si>
    <t xml:space="preserve">DD: Development </t>
  </si>
  <si>
    <t>DD: Business Analysis and BRM</t>
  </si>
  <si>
    <t>DD: Application Operational Support</t>
  </si>
  <si>
    <t>AD: Functional Support</t>
  </si>
  <si>
    <t xml:space="preserve">AD: System Implementer </t>
  </si>
  <si>
    <t>AD: BRM</t>
  </si>
  <si>
    <t>DD: Datawarehouse</t>
  </si>
  <si>
    <t>DD: Governance</t>
  </si>
  <si>
    <t>DD: Risk Management</t>
  </si>
  <si>
    <t>DD: Compliance and Monitoring</t>
  </si>
  <si>
    <t>Director IT Project Management Office</t>
  </si>
  <si>
    <t>DD: Quality Assurance</t>
  </si>
  <si>
    <t>AD: Quality Assurance</t>
  </si>
  <si>
    <t>DD: Incident Management</t>
  </si>
  <si>
    <t>AD: Incident Management</t>
  </si>
  <si>
    <t>DD: Problem Management</t>
  </si>
  <si>
    <t xml:space="preserve">AD: Problem Management </t>
  </si>
  <si>
    <t xml:space="preserve">DD: Network and Security </t>
  </si>
  <si>
    <t>AD: LAN</t>
  </si>
  <si>
    <t>AD: Security</t>
  </si>
  <si>
    <t>DD: Service Desk</t>
  </si>
  <si>
    <t xml:space="preserve">DD: Technical Support </t>
  </si>
  <si>
    <t>AD: Technical Support</t>
  </si>
  <si>
    <t>AD: Server Administrator</t>
  </si>
  <si>
    <t>DD: Server Infrastructure Ops</t>
  </si>
  <si>
    <t>DD: Enterprise Architecture</t>
  </si>
  <si>
    <t>AD: ICT Asset Management</t>
  </si>
  <si>
    <t>AD: Governance</t>
  </si>
  <si>
    <t>ICT Organisation - Costing Model</t>
  </si>
  <si>
    <t>Select Options</t>
  </si>
  <si>
    <t>Department size</t>
  </si>
  <si>
    <t>Salary entry point</t>
  </si>
  <si>
    <t>Expenditure factor</t>
  </si>
  <si>
    <t>Average/ Last year costs</t>
  </si>
  <si>
    <t>6/8th</t>
  </si>
  <si>
    <t>5/8th</t>
  </si>
  <si>
    <t>3/8th</t>
  </si>
  <si>
    <t>1/1</t>
  </si>
  <si>
    <t>Salary Level</t>
  </si>
  <si>
    <t>Notch</t>
  </si>
  <si>
    <t>Department</t>
  </si>
  <si>
    <t>CATEGORIES</t>
  </si>
  <si>
    <t>ICT SERVICES</t>
  </si>
  <si>
    <t>ICT COST CATEGORIES</t>
  </si>
  <si>
    <t>Lower Level</t>
  </si>
  <si>
    <t>2016/2017</t>
  </si>
  <si>
    <t>2017/2018</t>
  </si>
  <si>
    <t>2018/2019</t>
  </si>
  <si>
    <t>2019/2020</t>
  </si>
  <si>
    <t>2020/2021</t>
  </si>
  <si>
    <t>Grand Total</t>
  </si>
  <si>
    <t>Vote 01: Office Of The Premier</t>
  </si>
  <si>
    <t>EXTERNAL COMPUTER SERVICES</t>
  </si>
  <si>
    <t>ICT GOVERNANCE</t>
  </si>
  <si>
    <t>3rd PARTY SUPPLIERS</t>
  </si>
  <si>
    <t>EXTERNAL COMPUTER SERVICES:DEVELOPMENT OF SYSTEMS</t>
  </si>
  <si>
    <t>EXTERNAL COMPUTER SERVICES:SYSTEM ADVISER</t>
  </si>
  <si>
    <t>SITA SERVICES</t>
  </si>
  <si>
    <t>SITA SOFTWARE LICENCE:SECURITY SOFTWARE</t>
  </si>
  <si>
    <t>SITA SOFTWARE LICENCE:UTILITY SOFTWARE</t>
  </si>
  <si>
    <t>SITA SYSTEM ADVISERS</t>
  </si>
  <si>
    <t>Vote 02: Eastern Cape Provincial Legislature</t>
  </si>
  <si>
    <t>EXTERNAL COMPUTER SERVICES:LICENCE:UTILITY SOFTWARE</t>
  </si>
  <si>
    <t>Vote 02: Provincial Legislature</t>
  </si>
  <si>
    <t>Vote 03: Health</t>
  </si>
  <si>
    <t>EXTERNAL COMPUTER SERVICES:COMPUTER SERVICES</t>
  </si>
  <si>
    <t>SITA SOFTWARE LICENCE:DEVELOPMENT SOFTWARE</t>
  </si>
  <si>
    <t>SITA SPECIALISED COMPUTER SERVICES</t>
  </si>
  <si>
    <t>Vote 04: Social Development And Special Programmes</t>
  </si>
  <si>
    <t>Vote 05: Public Works</t>
  </si>
  <si>
    <t>Vote 05: Roads And Public Works</t>
  </si>
  <si>
    <t>EXTERNAL COMPUTER SERVICES:MAINTERNANCE SYSTEM</t>
  </si>
  <si>
    <t>EXTERNAL COMPUTER SERVICES:OPERATION SUPPORT</t>
  </si>
  <si>
    <t>Vote 06: Education</t>
  </si>
  <si>
    <t>EXTERNAL COMPUTER SERVICES:APPLICATION TRAINING</t>
  </si>
  <si>
    <t>Vote 07: Cooperative Governance And Traditional Affairs</t>
  </si>
  <si>
    <t>Vote 08: Rural Development And Agrarian Reform</t>
  </si>
  <si>
    <t>Vote 09: Economic Development Environmental Affairs And Tourism</t>
  </si>
  <si>
    <t>Vote 10: Transport</t>
  </si>
  <si>
    <t>Vote 12: Provincial Treasury</t>
  </si>
  <si>
    <t>Vote 14: Sport Recreation Arts And Culture</t>
  </si>
  <si>
    <t>SITA SYSTEM DEVELOPMENT</t>
  </si>
  <si>
    <t>Vote 15: Safety And Liaison</t>
  </si>
  <si>
    <t>Average Cost</t>
  </si>
  <si>
    <t>SL</t>
  </si>
  <si>
    <t>ML</t>
  </si>
  <si>
    <t>LL</t>
  </si>
  <si>
    <t>Directorate</t>
  </si>
  <si>
    <t>Development Operations</t>
  </si>
  <si>
    <t>ICT Governance, Risk and Compliance</t>
  </si>
  <si>
    <t>Infrastructure Operations</t>
  </si>
  <si>
    <t>ICT Service Management</t>
  </si>
  <si>
    <t>IT Project Management Office</t>
  </si>
  <si>
    <t>AD: Technician</t>
  </si>
  <si>
    <t>DD: Technician</t>
  </si>
  <si>
    <t>DI: Development Operations</t>
  </si>
  <si>
    <t>DI: Governance</t>
  </si>
  <si>
    <t>DI: ICT Service Management</t>
  </si>
  <si>
    <t>DI: Infrastructure Operations</t>
  </si>
  <si>
    <t>DI: IT Project Management Office</t>
  </si>
  <si>
    <t>Unit cost</t>
  </si>
  <si>
    <t>Current Cost</t>
  </si>
  <si>
    <t>Project Name</t>
  </si>
  <si>
    <t>Resource/ Item</t>
  </si>
  <si>
    <t>Instructions</t>
  </si>
  <si>
    <t>Purpose</t>
  </si>
  <si>
    <t>To quantity TCO of ICT projects</t>
  </si>
  <si>
    <t>Determine whether to insource or outsource ICT project based on TCO</t>
  </si>
  <si>
    <t>Quantify budget shortfall/surplus of ICT in terms of staff resourcing according to SITA framework</t>
  </si>
  <si>
    <t>Base</t>
  </si>
  <si>
    <t>Average</t>
  </si>
  <si>
    <t>Headcount Required</t>
  </si>
  <si>
    <t>Current Headcount</t>
  </si>
  <si>
    <t>full-time Average</t>
  </si>
  <si>
    <t>top notch</t>
  </si>
  <si>
    <t>Cost Amount</t>
  </si>
  <si>
    <t>Year1</t>
  </si>
  <si>
    <t>Expense type</t>
  </si>
  <si>
    <t>Year2</t>
  </si>
  <si>
    <t>Year3</t>
  </si>
  <si>
    <t>Year4</t>
  </si>
  <si>
    <t>Year5</t>
  </si>
  <si>
    <t>Total Cost (TCO)</t>
  </si>
  <si>
    <t>Project A</t>
  </si>
  <si>
    <t>Project B</t>
  </si>
  <si>
    <t>Project C</t>
  </si>
  <si>
    <t>Potential deficit/savings</t>
  </si>
  <si>
    <t>Personnel Costs - Current</t>
  </si>
  <si>
    <t>Personnel Costs - Projection</t>
  </si>
  <si>
    <t>Previous/Current Expenditure - Forward forecast</t>
  </si>
  <si>
    <t>Surplus /deficit Year1</t>
  </si>
  <si>
    <t>Planned Costs</t>
  </si>
  <si>
    <t>Current Costs Projected</t>
  </si>
  <si>
    <t>Surplus /deficit Year2</t>
  </si>
  <si>
    <t>Surplus /deficit Year3</t>
  </si>
  <si>
    <t>Surplus /deficit Year4</t>
  </si>
  <si>
    <t>Surplus /deficit Year5</t>
  </si>
  <si>
    <t>Size</t>
  </si>
  <si>
    <t>Large</t>
  </si>
  <si>
    <t>Medium</t>
  </si>
  <si>
    <t>Historical spend</t>
  </si>
  <si>
    <t>Hardware</t>
  </si>
  <si>
    <t>Once off</t>
  </si>
  <si>
    <t>AUDIO VISUAL EQUIPMENT</t>
  </si>
  <si>
    <t>TELECOMMUNICATION- VOICE</t>
  </si>
  <si>
    <t>CELLULAR PHONES</t>
  </si>
  <si>
    <t>COMMUNICATION</t>
  </si>
  <si>
    <t>AIRTIME AND DATA</t>
  </si>
  <si>
    <t>COMPUTER CONSUMABLES</t>
  </si>
  <si>
    <t>CONSUMABLES</t>
  </si>
  <si>
    <t>COMPUTER EQUIPMENT</t>
  </si>
  <si>
    <t>DESK COMPUTING</t>
  </si>
  <si>
    <t>HARDWARE</t>
  </si>
  <si>
    <t>COMPUTER HARDWARE AND SYSTEMS</t>
  </si>
  <si>
    <t>COMPUTER HARDWARE AND SYSTEMS - NETWORK LAN</t>
  </si>
  <si>
    <t>COMPUTER HARDWARE AND SYSTEMS - NETWORK WAN</t>
  </si>
  <si>
    <t>COMPUTER HARDWARE AND SYSTEMS-COMPUTER PERIPHERAL</t>
  </si>
  <si>
    <t>COMPUTER HARDWARE AND SYSTEMS-DESKTOP</t>
  </si>
  <si>
    <t>COMPUTER HARDWARE AND SYSTEMS-LAPTOP</t>
  </si>
  <si>
    <t>COMPUTER HARDWARE AND SYSTEMS-SERVER/MAINFRAME</t>
  </si>
  <si>
    <t>COMPUTER HARDWARE AND SYSTEMS-TABLET PC</t>
  </si>
  <si>
    <t>EXTERNAL COMPUTER SERVICES:LICENCE:SECURITY SOFTWARE</t>
  </si>
  <si>
    <t>EXTERNAL COMPUTER SERVICES:SOFTWARE LICENCE:DEVELOPMENT OF SOFTWARE</t>
  </si>
  <si>
    <t>PRINTING SERVICES</t>
  </si>
  <si>
    <t>PRINTER CARTRIDGE</t>
  </si>
  <si>
    <t>PRINTING PAPER</t>
  </si>
  <si>
    <t>PRINTING</t>
  </si>
  <si>
    <t>GOVERNMENT PRINTERS</t>
  </si>
  <si>
    <t>BAS MAINFRAME</t>
  </si>
  <si>
    <t>LOGIS MAINFRAME TIME</t>
  </si>
  <si>
    <t>PERSAL MAINFRAME TIME</t>
  </si>
  <si>
    <t>SITA SOFTWARE LICENCE: OPERATIONS SYSTEMS SOFTWARE</t>
  </si>
  <si>
    <t>SITA PRINTING WORKS</t>
  </si>
  <si>
    <t>TELECOMMUNICATION- DATA</t>
  </si>
  <si>
    <t>SITA DATA LINES</t>
  </si>
  <si>
    <t>WEB HOSTING: INTERNET, INTRANET</t>
  </si>
  <si>
    <t>SITA INTERNET SERVICE CHARGES</t>
  </si>
  <si>
    <t>SOFTWARE AND INTANGIBLE ASSETS</t>
  </si>
  <si>
    <t>SOFTWARE</t>
  </si>
  <si>
    <t>SOFTWARE AND INTANGIBLE ASSETS:DEVELOPMENT SOFTWARE</t>
  </si>
  <si>
    <t>SOFTWARE AND INTANGIBLE ASSETS:OFFICE SUITE SOFTWARE</t>
  </si>
  <si>
    <t>TELECOMMUNICATION</t>
  </si>
  <si>
    <t>POST/STAMP/FRANKING MACHINE</t>
  </si>
  <si>
    <t>RADIO AND TV TRANSMISSIONS</t>
  </si>
  <si>
    <t>SATELLITE SIGNALS</t>
  </si>
  <si>
    <t>TELEPHONE INSTALLATION</t>
  </si>
  <si>
    <t>TELEPHONE/FAX/TELEGRAPH AND TELEX</t>
  </si>
  <si>
    <t>PRINTER</t>
  </si>
  <si>
    <t>SITA INFORMATION SERVICES</t>
  </si>
  <si>
    <t>SITA SOFTWARE LICENCE:OFFICE SUITE SOFTWARE</t>
  </si>
  <si>
    <t>RADIO EQUIPMENT</t>
  </si>
  <si>
    <t>EXTERNAL COMPUTER SERVICES:DATA LINES</t>
  </si>
  <si>
    <t>EXTERNAL COMPUTER SERVICES:INFORMATION SERVICES</t>
  </si>
  <si>
    <t>EXTERNAL COMPUTER SERVICES:INTERNET CHARGES</t>
  </si>
  <si>
    <t>PHOTOCOPY MACHINE</t>
  </si>
  <si>
    <t>SECURITY EQUIPMENT,SYSTEM,MATERIAL:FIXED</t>
  </si>
  <si>
    <t>ICT SECURITY</t>
  </si>
  <si>
    <t>SECURITY EQUIPMENT,SYSTEM,MATERIAL:MOVABLE</t>
  </si>
  <si>
    <t>SECURITY EQUIPMENT,SYSTEMS,MATERIAL:IT&lt;R5000</t>
  </si>
  <si>
    <t>SECURITY EQUIPMENT,SYSTEMS,MATERIAL:IT</t>
  </si>
  <si>
    <t>Vote 04: Social Development</t>
  </si>
  <si>
    <t>EXTERNAL COMPUTER SERVICES:LICENCE:OFFICE SUITE SOFTWARE</t>
  </si>
  <si>
    <t>SOFTWARE AND INTANGIBLE ASSETS:OPERATING SYSTEM SOFTWARE</t>
  </si>
  <si>
    <t>CELLULAR ROUTERS</t>
  </si>
  <si>
    <t>HELP DESK</t>
  </si>
  <si>
    <t>SITA HELP DESK</t>
  </si>
  <si>
    <t>SOFTWARE AND INTANGIBLE ASSETS:SECURITY SOFTWARE</t>
  </si>
  <si>
    <t>LICENCES (RADIO&amp;TV)</t>
  </si>
  <si>
    <t>SITA CLOUD SPACE</t>
  </si>
  <si>
    <t>Vote 11: Human Settlements</t>
  </si>
  <si>
    <t>Last year expenditure</t>
  </si>
  <si>
    <t>Average expenditure</t>
  </si>
  <si>
    <t>Type</t>
  </si>
  <si>
    <t>Context</t>
  </si>
  <si>
    <t>Active Directory accounts</t>
  </si>
  <si>
    <t>Internal systems</t>
  </si>
  <si>
    <t>External systems</t>
  </si>
  <si>
    <t>User/Support ratio</t>
  </si>
  <si>
    <t>ICT cost per employee</t>
  </si>
  <si>
    <t>Costing Output</t>
  </si>
  <si>
    <t>Central systems</t>
  </si>
  <si>
    <t>userbase</t>
  </si>
  <si>
    <t>Employees</t>
  </si>
  <si>
    <t>1. Choose options on side panel</t>
  </si>
  <si>
    <t>2. Input department information on summary sheet</t>
  </si>
  <si>
    <t>3. Capture desired ICT structure on the Calculations sheet</t>
  </si>
  <si>
    <t>4. Update ICT spending data</t>
  </si>
  <si>
    <t>5. Input project spending information on 'Calculations Step2' sheet</t>
  </si>
  <si>
    <t>Non CoE Expenditure</t>
  </si>
  <si>
    <t>Annual</t>
  </si>
  <si>
    <t>Development costs</t>
  </si>
  <si>
    <t>Licensing</t>
  </si>
  <si>
    <t>Support</t>
  </si>
  <si>
    <t>ICT Categories</t>
  </si>
  <si>
    <t>Entry Point</t>
  </si>
  <si>
    <t>Personal (top)</t>
  </si>
  <si>
    <t>HeadCount</t>
  </si>
  <si>
    <t>&lt;400</t>
  </si>
  <si>
    <t>400&lt;x&lt;1000</t>
  </si>
  <si>
    <t>&gt;1000</t>
  </si>
  <si>
    <t>Expend Type</t>
  </si>
  <si>
    <t>Total</t>
  </si>
  <si>
    <t>ICT Projects Forecast</t>
  </si>
  <si>
    <t>Cost Categories</t>
  </si>
  <si>
    <t>ICT Department staffing</t>
  </si>
  <si>
    <t>Project costing</t>
  </si>
  <si>
    <t>Insource/Outsource</t>
  </si>
  <si>
    <t>* Any support ratio below 200 is considered very good</t>
  </si>
  <si>
    <t>TCO project cost (excl. equipment/licenses) exceeds additional cost of employees =&gt; insource</t>
  </si>
  <si>
    <t>Consider support ratio and other strategic drivers</t>
  </si>
  <si>
    <t>Growth rate</t>
  </si>
  <si>
    <t>ICT baseline expenditure</t>
  </si>
  <si>
    <t>Specific dept</t>
  </si>
  <si>
    <t>TCO project cost (excl. equipment/licenses) less than additional cost of employees =&gt; outsource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</si>
</sst>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 * #,##0_ ;_ * \-#,##0_ ;_ * &quot;-&quot;??_ ;_ @_ "/>
    <numFmt numFmtId="165" formatCode="_ * #,##0.0_ ;_ * \-#,##0.0_ ;_ * &quot;-&quot;??_ ;_ @_ "/>
    <numFmt numFmtId="166" formatCode="_-* #,##0_-;\-* #,##0_-;_-* &quot;-&quot;??_-;_-@_-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6"/>
      <color theme="0"/>
      <name val="Arial"/>
      <family val="2"/>
    </font>
    <font>
      <b/>
      <sz val="11"/>
      <name val="Calibri"/>
      <family val="2"/>
      <scheme val="minor"/>
    </font>
    <font>
      <b/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8"/>
      <name val="Calibri"/>
      <family val="2"/>
      <scheme val="minor"/>
    </font>
    <font>
      <sz val="10"/>
      <name val="Calibri"/>
      <family val="2"/>
      <scheme val="minor"/>
    </font>
    <font>
      <vertAlign val="subscript"/>
      <sz val="9"/>
      <color theme="0" tint="-0.499984740745262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39997558519241921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0" tint="-0.34998626667073579"/>
      </bottom>
      <diagonal/>
    </border>
    <border>
      <left style="medium">
        <color theme="1" tint="0.34998626667073579"/>
      </left>
      <right/>
      <top style="medium">
        <color theme="1" tint="0.34998626667073579"/>
      </top>
      <bottom/>
      <diagonal/>
    </border>
    <border>
      <left/>
      <right/>
      <top style="medium">
        <color theme="1" tint="0.34998626667073579"/>
      </top>
      <bottom/>
      <diagonal/>
    </border>
    <border>
      <left/>
      <right style="medium">
        <color theme="1" tint="0.34998626667073579"/>
      </right>
      <top style="medium">
        <color theme="1" tint="0.34998626667073579"/>
      </top>
      <bottom/>
      <diagonal/>
    </border>
    <border>
      <left style="medium">
        <color theme="1" tint="0.34998626667073579"/>
      </left>
      <right/>
      <top/>
      <bottom/>
      <diagonal/>
    </border>
    <border>
      <left/>
      <right style="medium">
        <color theme="1" tint="0.34998626667073579"/>
      </right>
      <top/>
      <bottom/>
      <diagonal/>
    </border>
    <border>
      <left style="medium">
        <color theme="1" tint="0.34998626667073579"/>
      </left>
      <right/>
      <top/>
      <bottom style="thin">
        <color theme="0" tint="-0.34998626667073579"/>
      </bottom>
      <diagonal/>
    </border>
    <border>
      <left/>
      <right style="medium">
        <color theme="1" tint="0.34998626667073579"/>
      </right>
      <top/>
      <bottom style="thin">
        <color theme="0" tint="-0.34998626667073579"/>
      </bottom>
      <diagonal/>
    </border>
    <border>
      <left style="medium">
        <color theme="1" tint="0.34998626667073579"/>
      </left>
      <right/>
      <top/>
      <bottom style="medium">
        <color theme="1" tint="0.34998626667073579"/>
      </bottom>
      <diagonal/>
    </border>
    <border>
      <left/>
      <right/>
      <top/>
      <bottom style="medium">
        <color theme="1" tint="0.34998626667073579"/>
      </bottom>
      <diagonal/>
    </border>
    <border>
      <left/>
      <right style="medium">
        <color theme="1" tint="0.34998626667073579"/>
      </right>
      <top/>
      <bottom style="medium">
        <color theme="1" tint="0.34998626667073579"/>
      </bottom>
      <diagonal/>
    </border>
    <border>
      <left style="thin">
        <color theme="1" tint="0.34998626667073579"/>
      </left>
      <right/>
      <top/>
      <bottom/>
      <diagonal/>
    </border>
    <border>
      <left/>
      <right style="thin">
        <color theme="1" tint="0.34998626667073579"/>
      </right>
      <top/>
      <bottom/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/>
      <right/>
      <top/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0" tint="-0.499984740745262"/>
      </bottom>
      <diagonal/>
    </border>
    <border>
      <left/>
      <right/>
      <top style="thin">
        <color theme="1" tint="0.34998626667073579"/>
      </top>
      <bottom style="thin">
        <color theme="0" tint="-0.499984740745262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0" tint="-0.499984740745262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theme="4" tint="0.3999755851924192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</cellStyleXfs>
  <cellXfs count="144">
    <xf numFmtId="0" fontId="0" fillId="0" borderId="0" xfId="0"/>
    <xf numFmtId="3" fontId="0" fillId="0" borderId="0" xfId="0" applyNumberFormat="1"/>
    <xf numFmtId="0" fontId="1" fillId="0" borderId="0" xfId="0" applyFont="1"/>
    <xf numFmtId="0" fontId="2" fillId="0" borderId="6" xfId="0" applyFont="1" applyBorder="1"/>
    <xf numFmtId="0" fontId="2" fillId="0" borderId="0" xfId="0" applyFont="1" applyBorder="1"/>
    <xf numFmtId="0" fontId="2" fillId="0" borderId="7" xfId="0" applyFont="1" applyBorder="1"/>
    <xf numFmtId="0" fontId="2" fillId="0" borderId="10" xfId="0" applyFont="1" applyBorder="1"/>
    <xf numFmtId="0" fontId="2" fillId="0" borderId="11" xfId="0" applyFont="1" applyBorder="1"/>
    <xf numFmtId="0" fontId="2" fillId="0" borderId="12" xfId="0" applyFont="1" applyBorder="1"/>
    <xf numFmtId="0" fontId="2" fillId="0" borderId="13" xfId="0" applyFont="1" applyBorder="1"/>
    <xf numFmtId="0" fontId="2" fillId="0" borderId="14" xfId="0" applyFont="1" applyBorder="1"/>
    <xf numFmtId="0" fontId="4" fillId="0" borderId="13" xfId="0" applyFont="1" applyBorder="1"/>
    <xf numFmtId="0" fontId="4" fillId="0" borderId="0" xfId="0" applyFont="1" applyBorder="1"/>
    <xf numFmtId="0" fontId="4" fillId="0" borderId="14" xfId="0" applyFont="1" applyBorder="1"/>
    <xf numFmtId="0" fontId="4" fillId="0" borderId="15" xfId="0" applyFont="1" applyBorder="1"/>
    <xf numFmtId="0" fontId="4" fillId="0" borderId="16" xfId="0" applyFont="1" applyBorder="1"/>
    <xf numFmtId="0" fontId="4" fillId="0" borderId="17" xfId="0" applyFont="1" applyBorder="1"/>
    <xf numFmtId="0" fontId="5" fillId="0" borderId="22" xfId="0" applyFont="1" applyBorder="1" applyAlignment="1">
      <alignment horizontal="center" vertical="center"/>
    </xf>
    <xf numFmtId="3" fontId="6" fillId="0" borderId="23" xfId="0" applyNumberFormat="1" applyFont="1" applyBorder="1" applyAlignment="1">
      <alignment horizontal="center"/>
    </xf>
    <xf numFmtId="3" fontId="7" fillId="0" borderId="24" xfId="0" applyNumberFormat="1" applyFont="1" applyBorder="1" applyAlignment="1">
      <alignment horizontal="center"/>
    </xf>
    <xf numFmtId="3" fontId="6" fillId="0" borderId="26" xfId="0" applyNumberFormat="1" applyFon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3" fontId="6" fillId="0" borderId="28" xfId="0" applyNumberFormat="1" applyFont="1" applyBorder="1" applyAlignment="1">
      <alignment horizontal="center"/>
    </xf>
    <xf numFmtId="3" fontId="7" fillId="0" borderId="1" xfId="0" applyNumberFormat="1" applyFont="1" applyBorder="1" applyAlignment="1">
      <alignment horizontal="center"/>
    </xf>
    <xf numFmtId="0" fontId="5" fillId="0" borderId="30" xfId="0" applyFont="1" applyBorder="1" applyAlignment="1">
      <alignment horizontal="center" vertical="center"/>
    </xf>
    <xf numFmtId="3" fontId="6" fillId="0" borderId="31" xfId="0" applyNumberFormat="1" applyFont="1" applyBorder="1" applyAlignment="1">
      <alignment horizontal="center"/>
    </xf>
    <xf numFmtId="3" fontId="7" fillId="0" borderId="32" xfId="0" applyNumberFormat="1" applyFont="1" applyBorder="1" applyAlignment="1">
      <alignment horizontal="center"/>
    </xf>
    <xf numFmtId="3" fontId="6" fillId="0" borderId="34" xfId="0" applyNumberFormat="1" applyFont="1" applyBorder="1" applyAlignment="1">
      <alignment horizontal="center" vertical="center"/>
    </xf>
    <xf numFmtId="3" fontId="0" fillId="0" borderId="32" xfId="0" applyNumberFormat="1" applyBorder="1" applyAlignment="1">
      <alignment horizontal="center" vertical="center"/>
    </xf>
    <xf numFmtId="3" fontId="6" fillId="0" borderId="35" xfId="0" applyNumberFormat="1" applyFont="1" applyBorder="1" applyAlignment="1">
      <alignment horizontal="center" vertical="center"/>
    </xf>
    <xf numFmtId="3" fontId="0" fillId="0" borderId="36" xfId="0" applyNumberFormat="1" applyBorder="1" applyAlignment="1">
      <alignment horizontal="center" vertical="center"/>
    </xf>
    <xf numFmtId="3" fontId="7" fillId="0" borderId="22" xfId="0" applyNumberFormat="1" applyFont="1" applyBorder="1" applyAlignment="1">
      <alignment horizontal="center"/>
    </xf>
    <xf numFmtId="3" fontId="6" fillId="0" borderId="37" xfId="0" applyNumberFormat="1" applyFont="1" applyBorder="1" applyAlignment="1">
      <alignment horizontal="center"/>
    </xf>
    <xf numFmtId="3" fontId="7" fillId="0" borderId="36" xfId="0" applyNumberFormat="1" applyFont="1" applyBorder="1" applyAlignment="1">
      <alignment horizontal="center"/>
    </xf>
    <xf numFmtId="3" fontId="7" fillId="0" borderId="38" xfId="0" applyNumberFormat="1" applyFont="1" applyBorder="1" applyAlignment="1">
      <alignment horizontal="center"/>
    </xf>
    <xf numFmtId="3" fontId="7" fillId="0" borderId="27" xfId="0" applyNumberFormat="1" applyFont="1" applyBorder="1" applyAlignment="1">
      <alignment horizontal="center"/>
    </xf>
    <xf numFmtId="3" fontId="7" fillId="0" borderId="30" xfId="0" applyNumberFormat="1" applyFont="1" applyBorder="1" applyAlignment="1">
      <alignment horizontal="center"/>
    </xf>
    <xf numFmtId="0" fontId="5" fillId="0" borderId="38" xfId="0" applyFont="1" applyBorder="1" applyAlignment="1">
      <alignment horizontal="center" vertical="center"/>
    </xf>
    <xf numFmtId="0" fontId="5" fillId="4" borderId="21" xfId="0" applyFont="1" applyFill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39" xfId="0" applyFont="1" applyBorder="1" applyAlignment="1">
      <alignment horizontal="center" vertical="center"/>
    </xf>
    <xf numFmtId="3" fontId="6" fillId="0" borderId="40" xfId="0" applyNumberFormat="1" applyFont="1" applyBorder="1" applyAlignment="1">
      <alignment horizontal="center"/>
    </xf>
    <xf numFmtId="3" fontId="7" fillId="0" borderId="41" xfId="0" applyNumberFormat="1" applyFont="1" applyBorder="1" applyAlignment="1">
      <alignment horizontal="center"/>
    </xf>
    <xf numFmtId="3" fontId="7" fillId="0" borderId="39" xfId="0" applyNumberFormat="1" applyFont="1" applyBorder="1" applyAlignment="1">
      <alignment horizontal="center"/>
    </xf>
    <xf numFmtId="0" fontId="1" fillId="5" borderId="42" xfId="0" applyFont="1" applyFill="1" applyBorder="1"/>
    <xf numFmtId="164" fontId="1" fillId="5" borderId="42" xfId="0" applyNumberFormat="1" applyFont="1" applyFill="1" applyBorder="1"/>
    <xf numFmtId="165" fontId="1" fillId="5" borderId="42" xfId="0" applyNumberFormat="1" applyFont="1" applyFill="1" applyBorder="1"/>
    <xf numFmtId="164" fontId="0" fillId="0" borderId="0" xfId="0" applyNumberFormat="1"/>
    <xf numFmtId="0" fontId="1" fillId="0" borderId="42" xfId="0" applyFont="1" applyBorder="1"/>
    <xf numFmtId="166" fontId="1" fillId="5" borderId="0" xfId="1" applyNumberFormat="1" applyFont="1" applyFill="1" applyBorder="1"/>
    <xf numFmtId="166" fontId="0" fillId="0" borderId="0" xfId="1" applyNumberFormat="1" applyFont="1"/>
    <xf numFmtId="0" fontId="5" fillId="4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3" fontId="0" fillId="0" borderId="0" xfId="0" applyNumberFormat="1" applyAlignment="1">
      <alignment horizontal="center"/>
    </xf>
    <xf numFmtId="0" fontId="5" fillId="0" borderId="43" xfId="0" applyFont="1" applyBorder="1" applyAlignment="1">
      <alignment horizontal="center" vertical="center"/>
    </xf>
    <xf numFmtId="0" fontId="4" fillId="6" borderId="0" xfId="0" applyFont="1" applyFill="1" applyBorder="1"/>
    <xf numFmtId="0" fontId="0" fillId="6" borderId="0" xfId="0" applyFill="1"/>
    <xf numFmtId="0" fontId="2" fillId="6" borderId="0" xfId="0" applyFont="1" applyFill="1" applyBorder="1"/>
    <xf numFmtId="0" fontId="10" fillId="0" borderId="0" xfId="0" applyFont="1"/>
    <xf numFmtId="0" fontId="11" fillId="0" borderId="0" xfId="0" applyFont="1" applyBorder="1"/>
    <xf numFmtId="0" fontId="0" fillId="7" borderId="0" xfId="0" applyFill="1" applyAlignment="1">
      <alignment horizontal="center"/>
    </xf>
    <xf numFmtId="166" fontId="5" fillId="4" borderId="0" xfId="1" applyNumberFormat="1" applyFont="1" applyFill="1" applyBorder="1" applyAlignment="1">
      <alignment horizontal="center" vertical="center" wrapText="1"/>
    </xf>
    <xf numFmtId="166" fontId="0" fillId="0" borderId="0" xfId="1" applyNumberFormat="1" applyFont="1" applyAlignment="1">
      <alignment horizontal="center"/>
    </xf>
    <xf numFmtId="166" fontId="0" fillId="0" borderId="0" xfId="0" applyNumberFormat="1"/>
    <xf numFmtId="0" fontId="1" fillId="6" borderId="0" xfId="0" applyFont="1" applyFill="1"/>
    <xf numFmtId="43" fontId="0" fillId="0" borderId="0" xfId="0" applyNumberFormat="1"/>
    <xf numFmtId="0" fontId="0" fillId="9" borderId="0" xfId="0" applyFill="1"/>
    <xf numFmtId="0" fontId="0" fillId="0" borderId="0" xfId="0" applyFont="1"/>
    <xf numFmtId="0" fontId="0" fillId="0" borderId="42" xfId="0" applyFont="1" applyBorder="1"/>
    <xf numFmtId="0" fontId="0" fillId="0" borderId="0" xfId="0" applyFont="1" applyBorder="1"/>
    <xf numFmtId="164" fontId="0" fillId="10" borderId="0" xfId="0" applyNumberFormat="1" applyFill="1"/>
    <xf numFmtId="0" fontId="10" fillId="0" borderId="47" xfId="0" applyFont="1" applyBorder="1"/>
    <xf numFmtId="0" fontId="0" fillId="0" borderId="0" xfId="0" applyBorder="1"/>
    <xf numFmtId="0" fontId="2" fillId="0" borderId="48" xfId="0" applyFont="1" applyBorder="1"/>
    <xf numFmtId="0" fontId="0" fillId="0" borderId="48" xfId="0" applyBorder="1"/>
    <xf numFmtId="0" fontId="0" fillId="0" borderId="50" xfId="0" applyBorder="1"/>
    <xf numFmtId="0" fontId="2" fillId="0" borderId="50" xfId="0" applyFont="1" applyBorder="1"/>
    <xf numFmtId="0" fontId="2" fillId="0" borderId="35" xfId="0" applyFont="1" applyBorder="1"/>
    <xf numFmtId="0" fontId="4" fillId="0" borderId="47" xfId="0" applyFont="1" applyBorder="1"/>
    <xf numFmtId="0" fontId="4" fillId="0" borderId="49" xfId="0" applyFont="1" applyBorder="1"/>
    <xf numFmtId="0" fontId="4" fillId="11" borderId="45" xfId="0" applyFont="1" applyFill="1" applyBorder="1"/>
    <xf numFmtId="0" fontId="0" fillId="11" borderId="45" xfId="0" applyFill="1" applyBorder="1"/>
    <xf numFmtId="0" fontId="0" fillId="11" borderId="46" xfId="0" applyFill="1" applyBorder="1"/>
    <xf numFmtId="0" fontId="10" fillId="11" borderId="44" xfId="0" applyFont="1" applyFill="1" applyBorder="1"/>
    <xf numFmtId="0" fontId="2" fillId="11" borderId="45" xfId="0" applyFont="1" applyFill="1" applyBorder="1"/>
    <xf numFmtId="0" fontId="2" fillId="11" borderId="46" xfId="0" applyFont="1" applyFill="1" applyBorder="1"/>
    <xf numFmtId="0" fontId="13" fillId="0" borderId="0" xfId="0" applyFont="1" applyFill="1" applyBorder="1"/>
    <xf numFmtId="0" fontId="11" fillId="11" borderId="44" xfId="0" applyFont="1" applyFill="1" applyBorder="1"/>
    <xf numFmtId="0" fontId="10" fillId="0" borderId="0" xfId="0" applyFont="1" applyBorder="1"/>
    <xf numFmtId="0" fontId="0" fillId="7" borderId="0" xfId="0" applyFill="1" applyBorder="1"/>
    <xf numFmtId="43" fontId="9" fillId="0" borderId="0" xfId="1" applyFont="1" applyBorder="1" applyAlignment="1">
      <alignment horizontal="left"/>
    </xf>
    <xf numFmtId="166" fontId="9" fillId="0" borderId="0" xfId="1" applyNumberFormat="1" applyFont="1" applyBorder="1"/>
    <xf numFmtId="0" fontId="2" fillId="14" borderId="0" xfId="0" applyFont="1" applyFill="1"/>
    <xf numFmtId="43" fontId="2" fillId="14" borderId="0" xfId="0" applyNumberFormat="1" applyFont="1" applyFill="1"/>
    <xf numFmtId="0" fontId="0" fillId="7" borderId="0" xfId="0" applyFill="1"/>
    <xf numFmtId="166" fontId="0" fillId="7" borderId="0" xfId="1" applyNumberFormat="1" applyFont="1" applyFill="1"/>
    <xf numFmtId="166" fontId="2" fillId="14" borderId="0" xfId="1" applyNumberFormat="1" applyFont="1" applyFill="1"/>
    <xf numFmtId="166" fontId="0" fillId="6" borderId="0" xfId="1" applyNumberFormat="1" applyFont="1" applyFill="1"/>
    <xf numFmtId="0" fontId="9" fillId="14" borderId="0" xfId="0" applyFont="1" applyFill="1"/>
    <xf numFmtId="166" fontId="9" fillId="14" borderId="0" xfId="1" applyNumberFormat="1" applyFont="1" applyFill="1"/>
    <xf numFmtId="166" fontId="2" fillId="0" borderId="0" xfId="1" applyNumberFormat="1" applyFont="1" applyBorder="1"/>
    <xf numFmtId="166" fontId="0" fillId="11" borderId="45" xfId="1" applyNumberFormat="1" applyFont="1" applyFill="1" applyBorder="1"/>
    <xf numFmtId="166" fontId="2" fillId="0" borderId="11" xfId="1" applyNumberFormat="1" applyFont="1" applyBorder="1"/>
    <xf numFmtId="0" fontId="14" fillId="0" borderId="49" xfId="0" applyFont="1" applyBorder="1"/>
    <xf numFmtId="0" fontId="14" fillId="0" borderId="50" xfId="0" applyFont="1" applyBorder="1"/>
    <xf numFmtId="0" fontId="10" fillId="0" borderId="48" xfId="0" applyFont="1" applyBorder="1"/>
    <xf numFmtId="166" fontId="10" fillId="0" borderId="0" xfId="1" applyNumberFormat="1" applyFont="1" applyBorder="1"/>
    <xf numFmtId="0" fontId="11" fillId="0" borderId="50" xfId="0" applyFont="1" applyBorder="1"/>
    <xf numFmtId="166" fontId="10" fillId="0" borderId="50" xfId="1" applyNumberFormat="1" applyFont="1" applyBorder="1"/>
    <xf numFmtId="0" fontId="10" fillId="0" borderId="35" xfId="0" applyFont="1" applyBorder="1"/>
    <xf numFmtId="0" fontId="11" fillId="0" borderId="0" xfId="0" applyFont="1" applyBorder="1" applyAlignment="1">
      <alignment horizontal="left" indent="1"/>
    </xf>
    <xf numFmtId="0" fontId="11" fillId="13" borderId="0" xfId="0" applyFont="1" applyFill="1" applyBorder="1"/>
    <xf numFmtId="166" fontId="15" fillId="13" borderId="0" xfId="1" applyNumberFormat="1" applyFont="1" applyFill="1" applyBorder="1" applyAlignment="1">
      <alignment horizontal="right"/>
    </xf>
    <xf numFmtId="43" fontId="11" fillId="7" borderId="0" xfId="1" applyFont="1" applyFill="1" applyBorder="1" applyAlignment="1">
      <alignment horizontal="left"/>
    </xf>
    <xf numFmtId="0" fontId="11" fillId="7" borderId="0" xfId="0" applyFont="1" applyFill="1" applyBorder="1" applyAlignment="1">
      <alignment horizontal="left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/>
    </xf>
    <xf numFmtId="0" fontId="2" fillId="2" borderId="19" xfId="0" applyFont="1" applyFill="1" applyBorder="1" applyAlignment="1">
      <alignment horizontal="center"/>
    </xf>
    <xf numFmtId="0" fontId="2" fillId="2" borderId="20" xfId="0" applyFont="1" applyFill="1" applyBorder="1" applyAlignment="1">
      <alignment horizontal="center"/>
    </xf>
    <xf numFmtId="10" fontId="11" fillId="7" borderId="0" xfId="2" applyNumberFormat="1" applyFont="1" applyFill="1" applyBorder="1" applyAlignment="1">
      <alignment horizontal="left"/>
    </xf>
    <xf numFmtId="0" fontId="10" fillId="6" borderId="0" xfId="0" applyFont="1" applyFill="1" applyAlignment="1">
      <alignment horizontal="right"/>
    </xf>
    <xf numFmtId="0" fontId="10" fillId="13" borderId="0" xfId="0" applyFont="1" applyFill="1" applyAlignment="1">
      <alignment horizontal="right"/>
    </xf>
    <xf numFmtId="0" fontId="3" fillId="12" borderId="3" xfId="0" applyFont="1" applyFill="1" applyBorder="1" applyAlignment="1">
      <alignment horizontal="center" vertical="center"/>
    </xf>
    <xf numFmtId="0" fontId="3" fillId="12" borderId="4" xfId="0" applyFont="1" applyFill="1" applyBorder="1" applyAlignment="1">
      <alignment horizontal="center" vertical="center"/>
    </xf>
    <xf numFmtId="0" fontId="3" fillId="12" borderId="5" xfId="0" applyFont="1" applyFill="1" applyBorder="1" applyAlignment="1">
      <alignment horizontal="center" vertical="center"/>
    </xf>
    <xf numFmtId="0" fontId="3" fillId="12" borderId="6" xfId="0" applyFont="1" applyFill="1" applyBorder="1" applyAlignment="1">
      <alignment horizontal="center" vertical="center"/>
    </xf>
    <xf numFmtId="0" fontId="3" fillId="12" borderId="0" xfId="0" applyFont="1" applyFill="1" applyBorder="1" applyAlignment="1">
      <alignment horizontal="center" vertical="center"/>
    </xf>
    <xf numFmtId="0" fontId="3" fillId="12" borderId="7" xfId="0" applyFont="1" applyFill="1" applyBorder="1" applyAlignment="1">
      <alignment horizontal="center" vertical="center"/>
    </xf>
    <xf numFmtId="0" fontId="3" fillId="12" borderId="8" xfId="0" applyFont="1" applyFill="1" applyBorder="1" applyAlignment="1">
      <alignment horizontal="center" vertical="center"/>
    </xf>
    <xf numFmtId="0" fontId="3" fillId="12" borderId="2" xfId="0" applyFont="1" applyFill="1" applyBorder="1" applyAlignment="1">
      <alignment horizontal="center" vertical="center"/>
    </xf>
    <xf numFmtId="0" fontId="3" fillId="12" borderId="9" xfId="0" applyFont="1" applyFill="1" applyBorder="1" applyAlignment="1">
      <alignment horizontal="center" vertical="center"/>
    </xf>
    <xf numFmtId="166" fontId="0" fillId="9" borderId="0" xfId="1" applyNumberFormat="1" applyFont="1" applyFill="1" applyAlignment="1">
      <alignment horizontal="center"/>
    </xf>
    <xf numFmtId="166" fontId="0" fillId="8" borderId="0" xfId="1" applyNumberFormat="1" applyFont="1" applyFill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1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1" indent="0" justifyLastLine="0" shrinkToFit="0" readingOrder="0"/>
    </dxf>
    <dxf>
      <font>
        <sz val="10"/>
        <color auto="1"/>
        <name val="Arial"/>
        <family val="2"/>
        <scheme val="none"/>
      </font>
      <numFmt numFmtId="3" formatCode="#,##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z val="10"/>
        <color auto="1"/>
        <name val="Arial"/>
        <family val="2"/>
        <scheme val="none"/>
      </font>
      <numFmt numFmtId="3" formatCode="#,##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alignment horizontal="center" vertical="bottom" textRotation="0" wrapText="0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bottom style="medium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C300E6D-D94C-4031-9FE2-A1F3D9E7DD76}" name="SalaryLevels" displayName="SalaryLevels" ref="A1:H181" totalsRowShown="0" headerRowDxfId="15" headerRowBorderDxfId="14" tableBorderDxfId="13">
  <autoFilter ref="A1:H181" xr:uid="{1C300E6D-D94C-4031-9FE2-A1F3D9E7DD76}"/>
  <tableColumns count="8">
    <tableColumn id="1" xr3:uid="{50EFCAF3-F99F-4E09-AA34-C747AD149E15}" name="Salary Level" dataDxfId="12"/>
    <tableColumn id="2" xr3:uid="{5E2C0A9E-4036-45DC-9F10-EA863589B808}" name="Notch" dataDxfId="11"/>
    <tableColumn id="3" xr3:uid="{E4E25EE9-08B7-4BE2-A518-70C37910AE08}" name="1/1" dataDxfId="10"/>
    <tableColumn id="4" xr3:uid="{7667CBAC-57CA-4B08-8BDA-F4C9F5B77CD6}" name="6/8th" dataDxfId="9"/>
    <tableColumn id="5" xr3:uid="{EE7138DD-0D94-4E74-95E4-A21134D1EE38}" name="5/8th" dataDxfId="8"/>
    <tableColumn id="6" xr3:uid="{D5F3E512-6AB7-49B2-8589-545AC93B0E64}" name="3/8th" dataDxfId="7"/>
    <tableColumn id="7" xr3:uid="{1E1B661F-AB79-4BD8-8BEA-8CCCD0C5E94A}" name="full-time Average" dataDxfId="6" dataCellStyle="Comma">
      <calculatedColumnFormula>AVERAGEIFS(SalaryLevels[1/1],SalaryLevels[Salary Level],SalaryLevels[[#This Row],[Salary Level]])</calculatedColumnFormula>
    </tableColumn>
    <tableColumn id="8" xr3:uid="{D9E98F86-1068-425C-ADCD-D8E7B3484206}" name="top notch" dataDxfId="5" dataCellStyle="Comma">
      <calculatedColumnFormula>MAX(SalaryLevels[1/1])</calculatedColumnFormula>
    </tableColumn>
  </tableColumns>
  <tableStyleInfo name="TableStyleLight1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A4E43AD-46A2-40F3-B2DC-2C9FEC6F1C0D}" name="Positions" displayName="Positions" ref="A1:E62" totalsRowShown="0" headerRowDxfId="4">
  <autoFilter ref="A1:E62" xr:uid="{8A4E43AD-46A2-40F3-B2DC-2C9FEC6F1C0D}"/>
  <tableColumns count="5">
    <tableColumn id="1" xr3:uid="{2834C47A-5D9E-4D88-B49D-0450DB62152D}" name="Directorate"/>
    <tableColumn id="2" xr3:uid="{525AA2F3-820C-4AD7-9658-7FC93A07F238}" name="Role"/>
    <tableColumn id="3" xr3:uid="{4F2B39F1-E51D-402D-B4EC-9B1D433150B6}" name="SL" dataDxfId="3">
      <calculatedColumnFormula>IF(LEFT($B2,2)="DI", 13, IF(LEFT($B2,2) = "DD", 12, 9))</calculatedColumnFormula>
    </tableColumn>
    <tableColumn id="4" xr3:uid="{6CEF2416-947A-4EB1-8071-40D1E02F771B}" name="ML" dataDxfId="2">
      <calculatedColumnFormula>IF(LEFT($B2,2)="DI", 12, IF(LEFT($B2,2) = "DD", 11, 8))</calculatedColumnFormula>
    </tableColumn>
    <tableColumn id="5" xr3:uid="{AEAEA5B7-77F4-4DD1-9135-5F61ED2173AF}" name="LL" dataDxfId="1">
      <calculatedColumnFormula>IF(LEFT($B2,2)="DI", 12, IF(LEFT($B2,2) = "DD", 10, 7))</calculatedColumnFormula>
    </tableColumn>
  </tableColumns>
  <tableStyleInfo name="TableStyleLight1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A65217AB-9506-436F-8C8F-F299D0503D72}" name="Departments" displayName="Departments" ref="A1:B18" totalsRowShown="0">
  <autoFilter ref="A1:B18" xr:uid="{A65217AB-9506-436F-8C8F-F299D0503D72}"/>
  <tableColumns count="2">
    <tableColumn id="1" xr3:uid="{FC3D93C3-4872-47A9-A7EE-1BEE2A10CD72}" name="Department" dataDxfId="0"/>
    <tableColumn id="2" xr3:uid="{A9BC5D63-5829-4AA5-BBBE-2654450BE927}" name="Size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160D5B-B6DF-486E-A19D-1374B78F0CC1}">
  <dimension ref="B1:T19"/>
  <sheetViews>
    <sheetView showGridLines="0" workbookViewId="0">
      <selection activeCell="P14" sqref="P14:R14"/>
    </sheetView>
  </sheetViews>
  <sheetFormatPr defaultRowHeight="15" x14ac:dyDescent="0.25"/>
  <cols>
    <col min="2" max="2" width="3.28515625" customWidth="1"/>
    <col min="15" max="15" width="13.85546875" customWidth="1"/>
    <col min="16" max="16" width="7" customWidth="1"/>
    <col min="17" max="17" width="6.5703125" customWidth="1"/>
    <col min="18" max="18" width="7" customWidth="1"/>
    <col min="19" max="19" width="3" customWidth="1"/>
    <col min="20" max="20" width="2.5703125" customWidth="1"/>
  </cols>
  <sheetData>
    <row r="1" spans="2:20" ht="15.75" thickBot="1" x14ac:dyDescent="0.3"/>
    <row r="2" spans="2:20" x14ac:dyDescent="0.25">
      <c r="B2" s="118" t="s">
        <v>55</v>
      </c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  <c r="T2" s="120"/>
    </row>
    <row r="3" spans="2:20" x14ac:dyDescent="0.25">
      <c r="B3" s="121"/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3"/>
    </row>
    <row r="4" spans="2:20" x14ac:dyDescent="0.25">
      <c r="B4" s="124"/>
      <c r="C4" s="125"/>
      <c r="D4" s="125"/>
      <c r="E4" s="125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6"/>
    </row>
    <row r="5" spans="2:20" x14ac:dyDescent="0.25">
      <c r="B5" s="3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5"/>
    </row>
    <row r="6" spans="2:20" x14ac:dyDescent="0.25">
      <c r="B6" s="3"/>
      <c r="C6" s="58" t="s">
        <v>132</v>
      </c>
      <c r="D6" s="59"/>
      <c r="E6" s="59"/>
      <c r="F6" s="59"/>
      <c r="G6" s="59"/>
      <c r="H6" s="60"/>
      <c r="I6" s="60"/>
      <c r="J6" s="59"/>
      <c r="K6" s="12"/>
      <c r="L6" s="12"/>
      <c r="M6" s="12"/>
      <c r="N6" s="127" t="s">
        <v>56</v>
      </c>
      <c r="O6" s="128"/>
      <c r="P6" s="128"/>
      <c r="Q6" s="128"/>
      <c r="R6" s="128"/>
      <c r="S6" s="129"/>
      <c r="T6" s="5"/>
    </row>
    <row r="7" spans="2:20" x14ac:dyDescent="0.25">
      <c r="B7" s="3"/>
      <c r="C7" s="61" t="s">
        <v>133</v>
      </c>
      <c r="H7" s="4"/>
      <c r="I7" s="4"/>
      <c r="J7" s="12"/>
      <c r="K7" s="12"/>
      <c r="L7" s="12"/>
      <c r="M7" s="12"/>
      <c r="N7" s="9"/>
      <c r="O7" s="4"/>
      <c r="P7" s="4"/>
      <c r="Q7" s="4"/>
      <c r="R7" s="4"/>
      <c r="S7" s="10"/>
      <c r="T7" s="5"/>
    </row>
    <row r="8" spans="2:20" x14ac:dyDescent="0.25">
      <c r="B8" s="3"/>
      <c r="C8" s="61" t="s">
        <v>134</v>
      </c>
      <c r="H8" s="4"/>
      <c r="I8" s="4"/>
      <c r="J8" s="12"/>
      <c r="K8" s="12"/>
      <c r="L8" s="12"/>
      <c r="M8" s="12"/>
      <c r="N8" s="11" t="s">
        <v>57</v>
      </c>
      <c r="O8" s="12"/>
      <c r="P8" s="117" t="s">
        <v>26</v>
      </c>
      <c r="Q8" s="117"/>
      <c r="R8" s="117"/>
      <c r="S8" s="13"/>
      <c r="T8" s="5"/>
    </row>
    <row r="9" spans="2:20" x14ac:dyDescent="0.25">
      <c r="B9" s="3"/>
      <c r="C9" s="61" t="s">
        <v>135</v>
      </c>
      <c r="H9" s="4"/>
      <c r="I9" s="4"/>
      <c r="J9" s="12"/>
      <c r="K9" s="12"/>
      <c r="L9" s="12"/>
      <c r="M9" s="12"/>
      <c r="N9" s="11"/>
      <c r="O9" s="12"/>
      <c r="P9" s="62"/>
      <c r="Q9" s="62"/>
      <c r="R9" s="62"/>
      <c r="S9" s="13"/>
      <c r="T9" s="5"/>
    </row>
    <row r="10" spans="2:20" x14ac:dyDescent="0.25">
      <c r="B10" s="3"/>
      <c r="C10" s="61"/>
      <c r="H10" s="4"/>
      <c r="I10" s="4"/>
      <c r="J10" s="12"/>
      <c r="K10" s="12"/>
      <c r="L10" s="12"/>
      <c r="M10" s="12"/>
      <c r="N10" s="11" t="s">
        <v>58</v>
      </c>
      <c r="O10" s="12"/>
      <c r="P10" s="117" t="s">
        <v>136</v>
      </c>
      <c r="Q10" s="117"/>
      <c r="R10" s="117"/>
      <c r="S10" s="13"/>
      <c r="T10" s="5"/>
    </row>
    <row r="11" spans="2:20" x14ac:dyDescent="0.25">
      <c r="B11" s="3"/>
      <c r="H11" s="4"/>
      <c r="I11" s="4"/>
      <c r="J11" s="12"/>
      <c r="K11" s="12"/>
      <c r="L11" s="12"/>
      <c r="M11" s="12"/>
      <c r="N11" s="11"/>
      <c r="O11" s="12"/>
      <c r="P11" s="62"/>
      <c r="Q11" s="62"/>
      <c r="R11" s="62"/>
      <c r="S11" s="13"/>
      <c r="T11" s="5"/>
    </row>
    <row r="12" spans="2:20" x14ac:dyDescent="0.25">
      <c r="B12" s="3"/>
      <c r="C12" s="58" t="s">
        <v>131</v>
      </c>
      <c r="D12" s="58"/>
      <c r="E12" s="58"/>
      <c r="F12" s="58"/>
      <c r="G12" s="58"/>
      <c r="H12" s="58"/>
      <c r="I12" s="58"/>
      <c r="J12" s="58"/>
      <c r="K12" s="12"/>
      <c r="L12" s="12"/>
      <c r="M12" s="12"/>
      <c r="N12" s="11" t="s">
        <v>277</v>
      </c>
      <c r="O12" s="12"/>
      <c r="P12" s="130">
        <v>3.5000000000000003E-2</v>
      </c>
      <c r="Q12" s="130"/>
      <c r="R12" s="130"/>
      <c r="S12" s="13"/>
      <c r="T12" s="5"/>
    </row>
    <row r="13" spans="2:20" x14ac:dyDescent="0.25">
      <c r="B13" s="3"/>
      <c r="C13" s="61" t="s">
        <v>250</v>
      </c>
      <c r="H13" s="4"/>
      <c r="I13" s="4"/>
      <c r="J13" s="12"/>
      <c r="K13" s="12"/>
      <c r="L13" s="12"/>
      <c r="M13" s="12"/>
      <c r="N13" s="11"/>
      <c r="O13" s="12"/>
      <c r="P13" s="62"/>
      <c r="Q13" s="62"/>
      <c r="R13" s="62"/>
      <c r="S13" s="13"/>
      <c r="T13" s="5"/>
    </row>
    <row r="14" spans="2:20" x14ac:dyDescent="0.25">
      <c r="B14" s="3"/>
      <c r="C14" s="61" t="s">
        <v>251</v>
      </c>
      <c r="H14" s="4"/>
      <c r="I14" s="4"/>
      <c r="J14" s="12"/>
      <c r="K14" s="12"/>
      <c r="L14" s="12"/>
      <c r="M14" s="12"/>
      <c r="N14" s="11" t="s">
        <v>59</v>
      </c>
      <c r="O14" s="12"/>
      <c r="P14" s="116" t="s">
        <v>279</v>
      </c>
      <c r="Q14" s="116"/>
      <c r="R14" s="116"/>
      <c r="S14" s="13"/>
      <c r="T14" s="5"/>
    </row>
    <row r="15" spans="2:20" x14ac:dyDescent="0.25">
      <c r="B15" s="3"/>
      <c r="C15" s="61" t="s">
        <v>252</v>
      </c>
      <c r="H15" s="4"/>
      <c r="I15" s="4"/>
      <c r="J15" s="12"/>
      <c r="K15" s="12"/>
      <c r="L15" s="12"/>
      <c r="M15" s="12"/>
      <c r="N15" s="11"/>
      <c r="O15" s="12"/>
      <c r="P15" s="62"/>
      <c r="Q15" s="62"/>
      <c r="R15" s="62"/>
      <c r="S15" s="13"/>
      <c r="T15" s="5"/>
    </row>
    <row r="16" spans="2:20" x14ac:dyDescent="0.25">
      <c r="B16" s="3"/>
      <c r="C16" s="61" t="s">
        <v>253</v>
      </c>
      <c r="H16" s="4"/>
      <c r="I16" s="4"/>
      <c r="J16" s="12"/>
      <c r="K16" s="12"/>
      <c r="L16" s="12"/>
      <c r="M16" s="12"/>
      <c r="N16" s="11" t="s">
        <v>60</v>
      </c>
      <c r="O16" s="12"/>
      <c r="P16" s="117" t="s">
        <v>137</v>
      </c>
      <c r="Q16" s="117"/>
      <c r="R16" s="117"/>
      <c r="S16" s="13"/>
      <c r="T16" s="5"/>
    </row>
    <row r="17" spans="2:20" x14ac:dyDescent="0.25">
      <c r="B17" s="3"/>
      <c r="C17" s="61" t="s">
        <v>254</v>
      </c>
      <c r="H17" s="4"/>
      <c r="I17" s="4"/>
      <c r="J17" s="12"/>
      <c r="K17" s="12"/>
      <c r="L17" s="12"/>
      <c r="M17" s="12"/>
      <c r="N17" s="11"/>
      <c r="O17" s="12"/>
      <c r="P17" s="12"/>
      <c r="Q17" s="12"/>
      <c r="R17" s="12"/>
      <c r="S17" s="13"/>
      <c r="T17" s="5"/>
    </row>
    <row r="18" spans="2:20" x14ac:dyDescent="0.25">
      <c r="B18" s="3"/>
      <c r="H18" s="4"/>
      <c r="I18" s="4"/>
      <c r="J18" s="12"/>
      <c r="K18" s="12"/>
      <c r="L18" s="12"/>
      <c r="M18" s="12"/>
      <c r="N18" s="14"/>
      <c r="O18" s="15"/>
      <c r="P18" s="15"/>
      <c r="Q18" s="15"/>
      <c r="R18" s="15"/>
      <c r="S18" s="16"/>
      <c r="T18" s="5"/>
    </row>
    <row r="19" spans="2:20" ht="15.75" thickBot="1" x14ac:dyDescent="0.3">
      <c r="B19" s="6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8"/>
    </row>
  </sheetData>
  <mergeCells count="7">
    <mergeCell ref="P14:R14"/>
    <mergeCell ref="P16:R16"/>
    <mergeCell ref="B2:T4"/>
    <mergeCell ref="N6:S6"/>
    <mergeCell ref="P8:R8"/>
    <mergeCell ref="P10:R10"/>
    <mergeCell ref="P12:R12"/>
  </mergeCells>
  <dataValidations count="4">
    <dataValidation type="list" allowBlank="1" showInputMessage="1" showErrorMessage="1" sqref="P8:R8" xr:uid="{5B5A0EF1-4655-4EAA-8839-C73698A7347D}">
      <formula1>"Small, Medium, Large"</formula1>
    </dataValidation>
    <dataValidation type="list" allowBlank="1" showInputMessage="1" showErrorMessage="1" sqref="P10:R10" xr:uid="{F1D5CEC8-FA43-41FA-B417-CA226535D27B}">
      <formula1>"Base, Level Average, Personal (top)"</formula1>
    </dataValidation>
    <dataValidation type="list" allowBlank="1" showInputMessage="1" showErrorMessage="1" sqref="P16:R16" xr:uid="{745744DA-4097-497A-BC65-4C0494138FF0}">
      <formula1>"Average, Last year"</formula1>
    </dataValidation>
    <dataValidation type="list" allowBlank="1" showInputMessage="1" showErrorMessage="1" sqref="P14:R14" xr:uid="{FB2C263D-032E-48F0-9F96-B341B63DA160}">
      <formula1>"Dept type (S;M;L), Specific dept"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33FC2C-F8FD-44F0-9388-67FC059E8325}">
  <dimension ref="A1:S19"/>
  <sheetViews>
    <sheetView showGridLines="0" tabSelected="1" workbookViewId="0">
      <selection activeCell="U16" sqref="U16"/>
    </sheetView>
  </sheetViews>
  <sheetFormatPr defaultRowHeight="15" x14ac:dyDescent="0.25"/>
  <cols>
    <col min="1" max="1" width="0.85546875" customWidth="1"/>
    <col min="3" max="3" width="13" customWidth="1"/>
    <col min="4" max="4" width="13.42578125" bestFit="1" customWidth="1"/>
    <col min="9" max="9" width="5.140625" customWidth="1"/>
    <col min="10" max="10" width="1.42578125" customWidth="1"/>
    <col min="12" max="12" width="17.5703125" customWidth="1"/>
    <col min="13" max="17" width="12" style="53" customWidth="1"/>
    <col min="18" max="18" width="3" customWidth="1"/>
    <col min="19" max="19" width="1.140625" customWidth="1"/>
  </cols>
  <sheetData>
    <row r="1" spans="1:19" x14ac:dyDescent="0.25">
      <c r="A1" s="133" t="str">
        <f xml:space="preserve"> "Department  Summary - " &amp; B5</f>
        <v>Department  Summary - Vote 03: Health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34"/>
      <c r="R1" s="134"/>
      <c r="S1" s="135"/>
    </row>
    <row r="2" spans="1:19" x14ac:dyDescent="0.25">
      <c r="A2" s="136"/>
      <c r="B2" s="137"/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  <c r="Q2" s="137"/>
      <c r="R2" s="137"/>
      <c r="S2" s="138"/>
    </row>
    <row r="3" spans="1:19" x14ac:dyDescent="0.25">
      <c r="A3" s="139"/>
      <c r="B3" s="140"/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40"/>
      <c r="Q3" s="140"/>
      <c r="R3" s="140"/>
      <c r="S3" s="141"/>
    </row>
    <row r="4" spans="1:19" x14ac:dyDescent="0.25">
      <c r="A4" s="3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103"/>
      <c r="N4" s="103"/>
      <c r="O4" s="103"/>
      <c r="P4" s="103"/>
      <c r="Q4" s="103"/>
      <c r="R4" s="4"/>
      <c r="S4" s="5"/>
    </row>
    <row r="5" spans="1:19" x14ac:dyDescent="0.25">
      <c r="A5" s="3"/>
      <c r="B5" s="131" t="s">
        <v>91</v>
      </c>
      <c r="C5" s="131"/>
      <c r="D5" s="131"/>
      <c r="E5" s="131"/>
      <c r="F5" s="131"/>
      <c r="G5" s="131"/>
      <c r="H5" s="131"/>
      <c r="J5" s="90" t="s">
        <v>246</v>
      </c>
      <c r="K5" s="83"/>
      <c r="L5" s="83"/>
      <c r="M5" s="104"/>
      <c r="N5" s="104"/>
      <c r="O5" s="104"/>
      <c r="P5" s="104"/>
      <c r="Q5" s="104"/>
      <c r="R5" s="85"/>
      <c r="S5" s="5"/>
    </row>
    <row r="6" spans="1:19" x14ac:dyDescent="0.25">
      <c r="A6" s="3"/>
      <c r="B6" s="89" t="s">
        <v>164</v>
      </c>
      <c r="C6" s="132" t="str">
        <f>Cover!$P$8</f>
        <v>Small</v>
      </c>
      <c r="D6" s="132"/>
      <c r="E6" s="132"/>
      <c r="F6" s="132"/>
      <c r="G6" s="132"/>
      <c r="H6" s="132"/>
      <c r="J6" s="81"/>
      <c r="R6" s="77"/>
      <c r="S6" s="5"/>
    </row>
    <row r="7" spans="1:19" x14ac:dyDescent="0.25">
      <c r="A7" s="3"/>
      <c r="B7" s="61"/>
      <c r="G7" s="4"/>
      <c r="H7" s="4"/>
      <c r="I7" s="12"/>
      <c r="J7" s="81"/>
      <c r="R7" s="77"/>
      <c r="S7" s="5"/>
    </row>
    <row r="8" spans="1:19" x14ac:dyDescent="0.25">
      <c r="A8" s="3"/>
      <c r="B8" s="86" t="s">
        <v>240</v>
      </c>
      <c r="C8" s="84"/>
      <c r="D8" s="84"/>
      <c r="E8" s="84"/>
      <c r="F8" s="84"/>
      <c r="G8" s="87"/>
      <c r="H8" s="88"/>
      <c r="I8" s="12"/>
      <c r="J8" s="81"/>
      <c r="K8" s="114"/>
      <c r="L8" s="114"/>
      <c r="M8" s="115" t="s">
        <v>143</v>
      </c>
      <c r="N8" s="115" t="s">
        <v>145</v>
      </c>
      <c r="O8" s="115" t="s">
        <v>146</v>
      </c>
      <c r="P8" s="115" t="s">
        <v>147</v>
      </c>
      <c r="Q8" s="115" t="s">
        <v>148</v>
      </c>
      <c r="R8" s="108"/>
      <c r="S8" s="5"/>
    </row>
    <row r="9" spans="1:19" x14ac:dyDescent="0.25">
      <c r="A9" s="3"/>
      <c r="B9" s="74"/>
      <c r="C9" s="75"/>
      <c r="D9" s="75"/>
      <c r="E9" s="75"/>
      <c r="F9" s="75"/>
      <c r="G9" s="4"/>
      <c r="H9" s="76"/>
      <c r="I9" s="12"/>
      <c r="J9" s="81"/>
      <c r="K9" s="62" t="s">
        <v>271</v>
      </c>
      <c r="L9" s="62"/>
      <c r="M9" s="109">
        <f>Output!D5-Output!D13</f>
        <v>0</v>
      </c>
      <c r="N9" s="109">
        <f>Output!E5-Output!E13</f>
        <v>0</v>
      </c>
      <c r="O9" s="109">
        <f>Output!F5-Output!F13</f>
        <v>0</v>
      </c>
      <c r="P9" s="109">
        <f>Output!G5-Output!G13</f>
        <v>0</v>
      </c>
      <c r="Q9" s="109">
        <f>Output!H5-Output!H13</f>
        <v>0</v>
      </c>
      <c r="R9" s="108"/>
      <c r="S9" s="5"/>
    </row>
    <row r="10" spans="1:19" x14ac:dyDescent="0.25">
      <c r="A10" s="3"/>
      <c r="B10" s="74" t="s">
        <v>249</v>
      </c>
      <c r="C10" s="75"/>
      <c r="D10" s="92">
        <v>320</v>
      </c>
      <c r="E10" s="75"/>
      <c r="F10" s="75"/>
      <c r="G10" s="4"/>
      <c r="H10" s="76"/>
      <c r="I10" s="12"/>
      <c r="J10" s="81"/>
      <c r="K10" s="62"/>
      <c r="L10" s="62"/>
      <c r="M10" s="109"/>
      <c r="N10" s="109"/>
      <c r="O10" s="109"/>
      <c r="P10" s="109"/>
      <c r="Q10" s="109"/>
      <c r="R10" s="108"/>
      <c r="S10" s="5"/>
    </row>
    <row r="11" spans="1:19" x14ac:dyDescent="0.25">
      <c r="A11" s="3"/>
      <c r="B11" s="74" t="s">
        <v>241</v>
      </c>
      <c r="C11" s="75"/>
      <c r="D11" s="92">
        <v>250</v>
      </c>
      <c r="E11" s="75"/>
      <c r="F11" s="75"/>
      <c r="G11" s="75"/>
      <c r="H11" s="77"/>
      <c r="J11" s="81"/>
      <c r="K11" s="62" t="s">
        <v>272</v>
      </c>
      <c r="L11" s="62"/>
      <c r="M11" s="109">
        <f>Output!D21</f>
        <v>17500000</v>
      </c>
      <c r="N11" s="109">
        <f>Output!E21</f>
        <v>2587499.9999999995</v>
      </c>
      <c r="O11" s="109">
        <f>Output!F21</f>
        <v>2678062.4999999995</v>
      </c>
      <c r="P11" s="109">
        <f>Output!G21</f>
        <v>2771794.6874999995</v>
      </c>
      <c r="Q11" s="109">
        <f>Output!H21</f>
        <v>4368807.5015624994</v>
      </c>
      <c r="R11" s="108"/>
      <c r="S11" s="5"/>
    </row>
    <row r="12" spans="1:19" x14ac:dyDescent="0.25">
      <c r="A12" s="3"/>
      <c r="B12" s="74" t="s">
        <v>242</v>
      </c>
      <c r="C12" s="75"/>
      <c r="D12" s="92">
        <v>3</v>
      </c>
      <c r="E12" s="75"/>
      <c r="F12" s="91" t="s">
        <v>248</v>
      </c>
      <c r="G12" s="4"/>
      <c r="H12" s="76"/>
      <c r="I12" s="12"/>
      <c r="J12" s="81"/>
      <c r="K12" s="62"/>
      <c r="L12" s="62"/>
      <c r="M12" s="109"/>
      <c r="N12" s="109"/>
      <c r="O12" s="109"/>
      <c r="P12" s="109"/>
      <c r="Q12" s="109"/>
      <c r="R12" s="108"/>
      <c r="S12" s="5"/>
    </row>
    <row r="13" spans="1:19" x14ac:dyDescent="0.25">
      <c r="A13" s="3"/>
      <c r="B13" s="74" t="s">
        <v>243</v>
      </c>
      <c r="C13" s="75"/>
      <c r="D13" s="92">
        <v>2</v>
      </c>
      <c r="E13" s="75"/>
      <c r="F13" s="91" t="s">
        <v>248</v>
      </c>
      <c r="G13" s="4"/>
      <c r="H13" s="76"/>
      <c r="I13" s="12"/>
      <c r="J13" s="81"/>
      <c r="K13" s="62" t="s">
        <v>278</v>
      </c>
      <c r="L13" s="62"/>
      <c r="M13" s="109">
        <f>Output!D35</f>
        <v>262397227.12895995</v>
      </c>
      <c r="N13" s="109">
        <f>Output!E35</f>
        <v>219615615.78444198</v>
      </c>
      <c r="O13" s="109">
        <f>Output!F35</f>
        <v>227302162.3368974</v>
      </c>
      <c r="P13" s="109">
        <f>Output!G35</f>
        <v>235257738.01868883</v>
      </c>
      <c r="Q13" s="109">
        <f>Output!H35</f>
        <v>244991758.84934291</v>
      </c>
      <c r="R13" s="108"/>
      <c r="S13" s="5"/>
    </row>
    <row r="14" spans="1:19" x14ac:dyDescent="0.25">
      <c r="A14" s="3"/>
      <c r="B14" s="74" t="s">
        <v>247</v>
      </c>
      <c r="C14" s="75"/>
      <c r="D14" s="92">
        <v>4</v>
      </c>
      <c r="E14" s="75"/>
      <c r="F14" s="91" t="s">
        <v>248</v>
      </c>
      <c r="G14" s="4"/>
      <c r="H14" s="76"/>
      <c r="I14" s="12"/>
      <c r="J14" s="81"/>
      <c r="L14" s="62"/>
      <c r="M14" s="109"/>
      <c r="N14" s="109"/>
      <c r="O14" s="109"/>
      <c r="P14" s="109"/>
      <c r="Q14" s="109"/>
      <c r="R14" s="108"/>
      <c r="S14" s="5"/>
    </row>
    <row r="15" spans="1:19" x14ac:dyDescent="0.25">
      <c r="A15" s="3"/>
      <c r="B15" s="74"/>
      <c r="C15" s="75"/>
      <c r="D15" s="75"/>
      <c r="E15" s="75"/>
      <c r="F15" s="75"/>
      <c r="G15" s="4"/>
      <c r="H15" s="76"/>
      <c r="I15" s="12"/>
      <c r="J15" s="81"/>
      <c r="K15" s="62" t="s">
        <v>273</v>
      </c>
      <c r="L15" s="62"/>
      <c r="M15" s="109"/>
      <c r="N15" s="109"/>
      <c r="O15" s="109"/>
      <c r="P15" s="109"/>
      <c r="Q15" s="109"/>
      <c r="R15" s="108"/>
      <c r="S15" s="5"/>
    </row>
    <row r="16" spans="1:19" x14ac:dyDescent="0.25">
      <c r="A16" s="3"/>
      <c r="B16" s="74" t="s">
        <v>244</v>
      </c>
      <c r="C16" s="75"/>
      <c r="D16" s="93">
        <f>D11/SUM(Calculations!D3:D63)</f>
        <v>4.0983606557377046</v>
      </c>
      <c r="E16" s="75"/>
      <c r="F16" s="75"/>
      <c r="G16" s="4"/>
      <c r="H16" s="76"/>
      <c r="I16" s="12"/>
      <c r="J16" s="81"/>
      <c r="K16" s="113" t="s">
        <v>275</v>
      </c>
      <c r="L16" s="62"/>
      <c r="M16" s="109"/>
      <c r="N16" s="109"/>
      <c r="O16" s="109"/>
      <c r="P16" s="109"/>
      <c r="Q16" s="109"/>
      <c r="R16" s="108"/>
      <c r="S16" s="5"/>
    </row>
    <row r="17" spans="1:19" x14ac:dyDescent="0.25">
      <c r="A17" s="3"/>
      <c r="B17" s="74" t="s">
        <v>245</v>
      </c>
      <c r="C17" s="75"/>
      <c r="D17" s="94">
        <f>SUM('ICT spending'!K1:K1000)/Summary!D10</f>
        <v>3761928.6512499996</v>
      </c>
      <c r="E17" s="75"/>
      <c r="F17" s="75"/>
      <c r="G17" s="4"/>
      <c r="H17" s="76"/>
      <c r="I17" s="12"/>
      <c r="J17" s="81"/>
      <c r="K17" s="113" t="s">
        <v>280</v>
      </c>
      <c r="L17" s="62"/>
      <c r="M17" s="109"/>
      <c r="N17" s="109"/>
      <c r="O17" s="109"/>
      <c r="P17" s="109"/>
      <c r="Q17" s="109"/>
      <c r="R17" s="108"/>
      <c r="S17" s="5"/>
    </row>
    <row r="18" spans="1:19" x14ac:dyDescent="0.25">
      <c r="A18" s="3"/>
      <c r="B18" s="106" t="s">
        <v>274</v>
      </c>
      <c r="C18" s="107"/>
      <c r="D18" s="107"/>
      <c r="E18" s="107"/>
      <c r="F18" s="78"/>
      <c r="G18" s="79"/>
      <c r="H18" s="80"/>
      <c r="I18" s="12"/>
      <c r="J18" s="82"/>
      <c r="K18" s="113" t="s">
        <v>276</v>
      </c>
      <c r="L18" s="110"/>
      <c r="M18" s="111"/>
      <c r="N18" s="111"/>
      <c r="O18" s="111"/>
      <c r="P18" s="111"/>
      <c r="Q18" s="111"/>
      <c r="R18" s="112"/>
      <c r="S18" s="5"/>
    </row>
    <row r="19" spans="1:19" ht="4.5" customHeight="1" thickBot="1" x14ac:dyDescent="0.3">
      <c r="A19" s="6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105"/>
      <c r="N19" s="105"/>
      <c r="O19" s="105"/>
      <c r="P19" s="105"/>
      <c r="Q19" s="105"/>
      <c r="R19" s="7"/>
      <c r="S19" s="8"/>
    </row>
  </sheetData>
  <mergeCells count="3">
    <mergeCell ref="B5:H5"/>
    <mergeCell ref="C6:H6"/>
    <mergeCell ref="A1:S3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CA69F147-D25B-44E3-A23D-99A25B658AA0}">
          <x14:formula1>
            <xm:f>'Reference Lists'!$A$2:$A$18</xm:f>
          </x14:formula1>
          <xm:sqref>B5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2D081B-2BE8-4EE5-8BA3-5FFDEA7E2F5D}">
  <sheetPr codeName="Sheet2"/>
  <dimension ref="A1:H181"/>
  <sheetViews>
    <sheetView workbookViewId="0">
      <selection activeCell="H6" sqref="H6"/>
    </sheetView>
  </sheetViews>
  <sheetFormatPr defaultRowHeight="15" x14ac:dyDescent="0.25"/>
  <cols>
    <col min="1" max="2" width="14.42578125" style="1" customWidth="1"/>
    <col min="3" max="3" width="18.85546875" customWidth="1"/>
    <col min="4" max="8" width="11.42578125" bestFit="1" customWidth="1"/>
  </cols>
  <sheetData>
    <row r="1" spans="1:8" ht="23.25" thickBot="1" x14ac:dyDescent="0.3">
      <c r="A1" s="39" t="s">
        <v>65</v>
      </c>
      <c r="B1" s="39" t="s">
        <v>66</v>
      </c>
      <c r="C1" s="39" t="s">
        <v>64</v>
      </c>
      <c r="D1" s="39" t="s">
        <v>61</v>
      </c>
      <c r="E1" s="39" t="s">
        <v>62</v>
      </c>
      <c r="F1" s="39" t="s">
        <v>63</v>
      </c>
      <c r="G1" s="39" t="s">
        <v>140</v>
      </c>
      <c r="H1" s="39" t="s">
        <v>141</v>
      </c>
    </row>
    <row r="2" spans="1:8" x14ac:dyDescent="0.25">
      <c r="A2" s="17">
        <v>1</v>
      </c>
      <c r="B2" s="17">
        <v>1</v>
      </c>
      <c r="C2" s="20">
        <v>96615</v>
      </c>
      <c r="D2" s="21">
        <v>72462</v>
      </c>
      <c r="E2" s="21">
        <v>60384</v>
      </c>
      <c r="F2" s="21">
        <v>36231</v>
      </c>
      <c r="G2" s="21">
        <f>AVERAGEIFS(SalaryLevels[1/1],SalaryLevels[Salary Level],SalaryLevels[[#This Row],[Salary Level]])</f>
        <v>99552</v>
      </c>
      <c r="H2" s="21">
        <f>MAX(SalaryLevels[1/1])</f>
        <v>2228820</v>
      </c>
    </row>
    <row r="3" spans="1:8" x14ac:dyDescent="0.25">
      <c r="A3" s="22">
        <v>1</v>
      </c>
      <c r="B3" s="22">
        <v>2</v>
      </c>
      <c r="C3" s="20">
        <v>98052</v>
      </c>
      <c r="D3" s="21">
        <v>73539</v>
      </c>
      <c r="E3" s="21">
        <v>61284</v>
      </c>
      <c r="F3" s="21">
        <v>36771</v>
      </c>
      <c r="G3" s="21">
        <f>AVERAGEIFS(SalaryLevels[1/1],SalaryLevels[Salary Level],SalaryLevels[[#This Row],[Salary Level]])</f>
        <v>99552</v>
      </c>
      <c r="H3" s="21">
        <f>MAX(SalaryLevels[1/1])</f>
        <v>2228820</v>
      </c>
    </row>
    <row r="4" spans="1:8" x14ac:dyDescent="0.25">
      <c r="A4" s="22">
        <v>1</v>
      </c>
      <c r="B4" s="22">
        <v>3</v>
      </c>
      <c r="C4" s="20">
        <v>99534</v>
      </c>
      <c r="D4" s="21">
        <v>74652</v>
      </c>
      <c r="E4" s="21">
        <v>62208</v>
      </c>
      <c r="F4" s="21">
        <v>37326</v>
      </c>
      <c r="G4" s="21">
        <f>AVERAGEIFS(SalaryLevels[1/1],SalaryLevels[Salary Level],SalaryLevels[[#This Row],[Salary Level]])</f>
        <v>99552</v>
      </c>
      <c r="H4" s="21">
        <f>MAX(SalaryLevels[1/1])</f>
        <v>2228820</v>
      </c>
    </row>
    <row r="5" spans="1:8" x14ac:dyDescent="0.25">
      <c r="A5" s="22">
        <v>1</v>
      </c>
      <c r="B5" s="22">
        <v>4</v>
      </c>
      <c r="C5" s="20">
        <v>101019</v>
      </c>
      <c r="D5" s="21">
        <v>75765</v>
      </c>
      <c r="E5" s="21">
        <v>63138</v>
      </c>
      <c r="F5" s="21">
        <v>37881</v>
      </c>
      <c r="G5" s="21">
        <f>AVERAGEIFS(SalaryLevels[1/1],SalaryLevels[Salary Level],SalaryLevels[[#This Row],[Salary Level]])</f>
        <v>99552</v>
      </c>
      <c r="H5" s="21">
        <f>MAX(SalaryLevels[1/1])</f>
        <v>2228820</v>
      </c>
    </row>
    <row r="6" spans="1:8" ht="15.75" thickBot="1" x14ac:dyDescent="0.3">
      <c r="A6" s="25">
        <v>1</v>
      </c>
      <c r="B6" s="25">
        <v>5</v>
      </c>
      <c r="C6" s="28">
        <v>102540</v>
      </c>
      <c r="D6" s="29">
        <v>76905</v>
      </c>
      <c r="E6" s="29">
        <v>64089</v>
      </c>
      <c r="F6" s="29">
        <v>38454</v>
      </c>
      <c r="G6" s="29">
        <f>AVERAGEIFS(SalaryLevels[1/1],SalaryLevels[Salary Level],SalaryLevels[[#This Row],[Salary Level]])</f>
        <v>99552</v>
      </c>
      <c r="H6" s="29">
        <f>MAX(SalaryLevels[1/1])</f>
        <v>2228820</v>
      </c>
    </row>
    <row r="7" spans="1:8" x14ac:dyDescent="0.25">
      <c r="A7" s="17">
        <v>2</v>
      </c>
      <c r="B7" s="17">
        <v>1</v>
      </c>
      <c r="C7" s="30">
        <v>104073</v>
      </c>
      <c r="D7" s="31">
        <v>78054</v>
      </c>
      <c r="E7" s="31">
        <v>65046</v>
      </c>
      <c r="F7" s="31">
        <v>39027</v>
      </c>
      <c r="G7" s="31">
        <f>AVERAGEIFS(SalaryLevels[1/1],SalaryLevels[Salary Level],SalaryLevels[[#This Row],[Salary Level]])</f>
        <v>113110</v>
      </c>
      <c r="H7" s="31">
        <f>MAX(SalaryLevels[1/1])</f>
        <v>2228820</v>
      </c>
    </row>
    <row r="8" spans="1:8" x14ac:dyDescent="0.25">
      <c r="A8" s="22">
        <v>2</v>
      </c>
      <c r="B8" s="22">
        <v>2</v>
      </c>
      <c r="C8" s="20">
        <v>105642</v>
      </c>
      <c r="D8" s="21">
        <v>79233</v>
      </c>
      <c r="E8" s="21">
        <v>66027</v>
      </c>
      <c r="F8" s="21">
        <v>39615</v>
      </c>
      <c r="G8" s="21">
        <f>AVERAGEIFS(SalaryLevels[1/1],SalaryLevels[Salary Level],SalaryLevels[[#This Row],[Salary Level]])</f>
        <v>113110</v>
      </c>
      <c r="H8" s="21">
        <f>MAX(SalaryLevels[1/1])</f>
        <v>2228820</v>
      </c>
    </row>
    <row r="9" spans="1:8" x14ac:dyDescent="0.25">
      <c r="A9" s="22">
        <v>2</v>
      </c>
      <c r="B9" s="22">
        <v>3</v>
      </c>
      <c r="C9" s="20">
        <v>107223</v>
      </c>
      <c r="D9" s="21">
        <v>80418</v>
      </c>
      <c r="E9" s="21">
        <v>67014</v>
      </c>
      <c r="F9" s="21">
        <v>40209</v>
      </c>
      <c r="G9" s="21">
        <f>AVERAGEIFS(SalaryLevels[1/1],SalaryLevels[Salary Level],SalaryLevels[[#This Row],[Salary Level]])</f>
        <v>113110</v>
      </c>
      <c r="H9" s="21">
        <f>MAX(SalaryLevels[1/1])</f>
        <v>2228820</v>
      </c>
    </row>
    <row r="10" spans="1:8" x14ac:dyDescent="0.25">
      <c r="A10" s="22">
        <v>2</v>
      </c>
      <c r="B10" s="22">
        <v>4</v>
      </c>
      <c r="C10" s="20">
        <v>108834</v>
      </c>
      <c r="D10" s="21">
        <v>81627</v>
      </c>
      <c r="E10" s="21">
        <v>68022</v>
      </c>
      <c r="F10" s="21">
        <v>40812</v>
      </c>
      <c r="G10" s="21">
        <f>AVERAGEIFS(SalaryLevels[1/1],SalaryLevels[Salary Level],SalaryLevels[[#This Row],[Salary Level]])</f>
        <v>113110</v>
      </c>
      <c r="H10" s="21">
        <f>MAX(SalaryLevels[1/1])</f>
        <v>2228820</v>
      </c>
    </row>
    <row r="11" spans="1:8" x14ac:dyDescent="0.25">
      <c r="A11" s="22">
        <v>2</v>
      </c>
      <c r="B11" s="22">
        <v>5</v>
      </c>
      <c r="C11" s="20">
        <v>110469</v>
      </c>
      <c r="D11" s="21">
        <v>82851</v>
      </c>
      <c r="E11" s="21">
        <v>69042</v>
      </c>
      <c r="F11" s="21">
        <v>41427</v>
      </c>
      <c r="G11" s="21">
        <f>AVERAGEIFS(SalaryLevels[1/1],SalaryLevels[Salary Level],SalaryLevels[[#This Row],[Salary Level]])</f>
        <v>113110</v>
      </c>
      <c r="H11" s="21">
        <f>MAX(SalaryLevels[1/1])</f>
        <v>2228820</v>
      </c>
    </row>
    <row r="12" spans="1:8" x14ac:dyDescent="0.25">
      <c r="A12" s="22">
        <v>2</v>
      </c>
      <c r="B12" s="22">
        <v>6</v>
      </c>
      <c r="C12" s="20">
        <v>112122</v>
      </c>
      <c r="D12" s="21">
        <v>84093</v>
      </c>
      <c r="E12" s="21">
        <v>70077</v>
      </c>
      <c r="F12" s="21">
        <v>42045</v>
      </c>
      <c r="G12" s="21">
        <f>AVERAGEIFS(SalaryLevels[1/1],SalaryLevels[Salary Level],SalaryLevels[[#This Row],[Salary Level]])</f>
        <v>113110</v>
      </c>
      <c r="H12" s="21">
        <f>MAX(SalaryLevels[1/1])</f>
        <v>2228820</v>
      </c>
    </row>
    <row r="13" spans="1:8" x14ac:dyDescent="0.25">
      <c r="A13" s="22">
        <v>2</v>
      </c>
      <c r="B13" s="22">
        <v>7</v>
      </c>
      <c r="C13" s="20">
        <v>113808</v>
      </c>
      <c r="D13" s="21">
        <v>85356</v>
      </c>
      <c r="E13" s="21">
        <v>71130</v>
      </c>
      <c r="F13" s="21">
        <v>42678</v>
      </c>
      <c r="G13" s="21">
        <f>AVERAGEIFS(SalaryLevels[1/1],SalaryLevels[Salary Level],SalaryLevels[[#This Row],[Salary Level]])</f>
        <v>113110</v>
      </c>
      <c r="H13" s="21">
        <f>MAX(SalaryLevels[1/1])</f>
        <v>2228820</v>
      </c>
    </row>
    <row r="14" spans="1:8" x14ac:dyDescent="0.25">
      <c r="A14" s="22">
        <v>2</v>
      </c>
      <c r="B14" s="22">
        <v>8</v>
      </c>
      <c r="C14" s="20">
        <v>115509</v>
      </c>
      <c r="D14" s="21">
        <v>86631</v>
      </c>
      <c r="E14" s="21">
        <v>72192</v>
      </c>
      <c r="F14" s="21">
        <v>43317</v>
      </c>
      <c r="G14" s="21">
        <f>AVERAGEIFS(SalaryLevels[1/1],SalaryLevels[Salary Level],SalaryLevels[[#This Row],[Salary Level]])</f>
        <v>113110</v>
      </c>
      <c r="H14" s="21">
        <f>MAX(SalaryLevels[1/1])</f>
        <v>2228820</v>
      </c>
    </row>
    <row r="15" spans="1:8" x14ac:dyDescent="0.25">
      <c r="A15" s="22">
        <v>2</v>
      </c>
      <c r="B15" s="22">
        <v>9</v>
      </c>
      <c r="C15" s="20">
        <v>117249</v>
      </c>
      <c r="D15" s="21">
        <v>87936</v>
      </c>
      <c r="E15" s="21">
        <v>73281</v>
      </c>
      <c r="F15" s="21">
        <v>43968</v>
      </c>
      <c r="G15" s="21">
        <f>AVERAGEIFS(SalaryLevels[1/1],SalaryLevels[Salary Level],SalaryLevels[[#This Row],[Salary Level]])</f>
        <v>113110</v>
      </c>
      <c r="H15" s="21">
        <f>MAX(SalaryLevels[1/1])</f>
        <v>2228820</v>
      </c>
    </row>
    <row r="16" spans="1:8" x14ac:dyDescent="0.25">
      <c r="A16" s="22">
        <v>2</v>
      </c>
      <c r="B16" s="22">
        <v>10</v>
      </c>
      <c r="C16" s="20">
        <v>119007</v>
      </c>
      <c r="D16" s="21">
        <v>89256</v>
      </c>
      <c r="E16" s="21">
        <v>74379</v>
      </c>
      <c r="F16" s="21">
        <v>44628</v>
      </c>
      <c r="G16" s="21">
        <f>AVERAGEIFS(SalaryLevels[1/1],SalaryLevels[Salary Level],SalaryLevels[[#This Row],[Salary Level]])</f>
        <v>113110</v>
      </c>
      <c r="H16" s="21">
        <f>MAX(SalaryLevels[1/1])</f>
        <v>2228820</v>
      </c>
    </row>
    <row r="17" spans="1:8" x14ac:dyDescent="0.25">
      <c r="A17" s="22">
        <v>2</v>
      </c>
      <c r="B17" s="22">
        <v>11</v>
      </c>
      <c r="C17" s="20">
        <v>120792</v>
      </c>
      <c r="D17" s="21">
        <v>90594</v>
      </c>
      <c r="E17" s="21">
        <v>75495</v>
      </c>
      <c r="F17" s="21">
        <v>45297</v>
      </c>
      <c r="G17" s="21">
        <f>AVERAGEIFS(SalaryLevels[1/1],SalaryLevels[Salary Level],SalaryLevels[[#This Row],[Salary Level]])</f>
        <v>113110</v>
      </c>
      <c r="H17" s="21">
        <f>MAX(SalaryLevels[1/1])</f>
        <v>2228820</v>
      </c>
    </row>
    <row r="18" spans="1:8" ht="15.75" thickBot="1" x14ac:dyDescent="0.3">
      <c r="A18" s="25">
        <v>2</v>
      </c>
      <c r="B18" s="25">
        <v>12</v>
      </c>
      <c r="C18" s="28">
        <v>122592</v>
      </c>
      <c r="D18" s="29">
        <v>91944</v>
      </c>
      <c r="E18" s="29">
        <v>76620</v>
      </c>
      <c r="F18" s="29">
        <v>45972</v>
      </c>
      <c r="G18" s="29">
        <f>AVERAGEIFS(SalaryLevels[1/1],SalaryLevels[Salary Level],SalaryLevels[[#This Row],[Salary Level]])</f>
        <v>113110</v>
      </c>
      <c r="H18" s="29">
        <f>MAX(SalaryLevels[1/1])</f>
        <v>2228820</v>
      </c>
    </row>
    <row r="19" spans="1:8" x14ac:dyDescent="0.25">
      <c r="A19" s="17">
        <v>3</v>
      </c>
      <c r="B19" s="17">
        <v>1</v>
      </c>
      <c r="C19" s="33">
        <v>124434</v>
      </c>
      <c r="D19" s="34">
        <v>93327</v>
      </c>
      <c r="E19" s="34">
        <v>77772</v>
      </c>
      <c r="F19" s="35">
        <v>46662</v>
      </c>
      <c r="G19" s="35">
        <f>AVERAGEIFS(SalaryLevels[1/1],SalaryLevels[Salary Level],SalaryLevels[[#This Row],[Salary Level]])</f>
        <v>135233.75</v>
      </c>
      <c r="H19" s="35">
        <f>MAX(SalaryLevels[1/1])</f>
        <v>2228820</v>
      </c>
    </row>
    <row r="20" spans="1:8" x14ac:dyDescent="0.25">
      <c r="A20" s="22">
        <v>3</v>
      </c>
      <c r="B20" s="22">
        <v>2</v>
      </c>
      <c r="C20" s="23">
        <v>126303</v>
      </c>
      <c r="D20" s="24">
        <v>94728</v>
      </c>
      <c r="E20" s="24">
        <v>78939</v>
      </c>
      <c r="F20" s="36">
        <v>47364</v>
      </c>
      <c r="G20" s="36">
        <f>AVERAGEIFS(SalaryLevels[1/1],SalaryLevels[Salary Level],SalaryLevels[[#This Row],[Salary Level]])</f>
        <v>135233.75</v>
      </c>
      <c r="H20" s="36">
        <f>MAX(SalaryLevels[1/1])</f>
        <v>2228820</v>
      </c>
    </row>
    <row r="21" spans="1:8" x14ac:dyDescent="0.25">
      <c r="A21" s="22">
        <v>3</v>
      </c>
      <c r="B21" s="22">
        <v>3</v>
      </c>
      <c r="C21" s="23">
        <v>128202</v>
      </c>
      <c r="D21" s="24">
        <v>96153</v>
      </c>
      <c r="E21" s="24">
        <v>80127</v>
      </c>
      <c r="F21" s="36">
        <v>48075</v>
      </c>
      <c r="G21" s="36">
        <f>AVERAGEIFS(SalaryLevels[1/1],SalaryLevels[Salary Level],SalaryLevels[[#This Row],[Salary Level]])</f>
        <v>135233.75</v>
      </c>
      <c r="H21" s="36">
        <f>MAX(SalaryLevels[1/1])</f>
        <v>2228820</v>
      </c>
    </row>
    <row r="22" spans="1:8" x14ac:dyDescent="0.25">
      <c r="A22" s="22">
        <v>3</v>
      </c>
      <c r="B22" s="22">
        <v>4</v>
      </c>
      <c r="C22" s="23">
        <v>130116</v>
      </c>
      <c r="D22" s="24">
        <v>97587</v>
      </c>
      <c r="E22" s="24">
        <v>81324</v>
      </c>
      <c r="F22" s="36">
        <v>48795</v>
      </c>
      <c r="G22" s="36">
        <f>AVERAGEIFS(SalaryLevels[1/1],SalaryLevels[Salary Level],SalaryLevels[[#This Row],[Salary Level]])</f>
        <v>135233.75</v>
      </c>
      <c r="H22" s="36">
        <f>MAX(SalaryLevels[1/1])</f>
        <v>2228820</v>
      </c>
    </row>
    <row r="23" spans="1:8" x14ac:dyDescent="0.25">
      <c r="A23" s="22">
        <v>3</v>
      </c>
      <c r="B23" s="22">
        <v>5</v>
      </c>
      <c r="C23" s="23">
        <v>132078</v>
      </c>
      <c r="D23" s="24">
        <v>99060</v>
      </c>
      <c r="E23" s="24">
        <v>82548</v>
      </c>
      <c r="F23" s="36">
        <v>49530</v>
      </c>
      <c r="G23" s="36">
        <f>AVERAGEIFS(SalaryLevels[1/1],SalaryLevels[Salary Level],SalaryLevels[[#This Row],[Salary Level]])</f>
        <v>135233.75</v>
      </c>
      <c r="H23" s="36">
        <f>MAX(SalaryLevels[1/1])</f>
        <v>2228820</v>
      </c>
    </row>
    <row r="24" spans="1:8" x14ac:dyDescent="0.25">
      <c r="A24" s="22">
        <v>3</v>
      </c>
      <c r="B24" s="22">
        <v>6</v>
      </c>
      <c r="C24" s="23">
        <v>134052</v>
      </c>
      <c r="D24" s="24">
        <v>100539</v>
      </c>
      <c r="E24" s="24">
        <v>83784</v>
      </c>
      <c r="F24" s="36">
        <v>50271</v>
      </c>
      <c r="G24" s="36">
        <f>AVERAGEIFS(SalaryLevels[1/1],SalaryLevels[Salary Level],SalaryLevels[[#This Row],[Salary Level]])</f>
        <v>135233.75</v>
      </c>
      <c r="H24" s="36">
        <f>MAX(SalaryLevels[1/1])</f>
        <v>2228820</v>
      </c>
    </row>
    <row r="25" spans="1:8" x14ac:dyDescent="0.25">
      <c r="A25" s="22">
        <v>3</v>
      </c>
      <c r="B25" s="22">
        <v>7</v>
      </c>
      <c r="C25" s="23">
        <v>136062</v>
      </c>
      <c r="D25" s="24">
        <v>102048</v>
      </c>
      <c r="E25" s="24">
        <v>85038</v>
      </c>
      <c r="F25" s="36">
        <v>51024</v>
      </c>
      <c r="G25" s="36">
        <f>AVERAGEIFS(SalaryLevels[1/1],SalaryLevels[Salary Level],SalaryLevels[[#This Row],[Salary Level]])</f>
        <v>135233.75</v>
      </c>
      <c r="H25" s="36">
        <f>MAX(SalaryLevels[1/1])</f>
        <v>2228820</v>
      </c>
    </row>
    <row r="26" spans="1:8" x14ac:dyDescent="0.25">
      <c r="A26" s="22">
        <v>3</v>
      </c>
      <c r="B26" s="22">
        <v>8</v>
      </c>
      <c r="C26" s="23">
        <v>138105</v>
      </c>
      <c r="D26" s="24">
        <v>103578</v>
      </c>
      <c r="E26" s="24">
        <v>86316</v>
      </c>
      <c r="F26" s="36">
        <v>51789</v>
      </c>
      <c r="G26" s="36">
        <f>AVERAGEIFS(SalaryLevels[1/1],SalaryLevels[Salary Level],SalaryLevels[[#This Row],[Salary Level]])</f>
        <v>135233.75</v>
      </c>
      <c r="H26" s="36">
        <f>MAX(SalaryLevels[1/1])</f>
        <v>2228820</v>
      </c>
    </row>
    <row r="27" spans="1:8" x14ac:dyDescent="0.25">
      <c r="A27" s="22">
        <v>3</v>
      </c>
      <c r="B27" s="22">
        <v>9</v>
      </c>
      <c r="C27" s="23">
        <v>140169</v>
      </c>
      <c r="D27" s="24">
        <v>105126</v>
      </c>
      <c r="E27" s="24">
        <v>87606</v>
      </c>
      <c r="F27" s="36">
        <v>52563</v>
      </c>
      <c r="G27" s="36">
        <f>AVERAGEIFS(SalaryLevels[1/1],SalaryLevels[Salary Level],SalaryLevels[[#This Row],[Salary Level]])</f>
        <v>135233.75</v>
      </c>
      <c r="H27" s="36">
        <f>MAX(SalaryLevels[1/1])</f>
        <v>2228820</v>
      </c>
    </row>
    <row r="28" spans="1:8" x14ac:dyDescent="0.25">
      <c r="A28" s="22">
        <v>3</v>
      </c>
      <c r="B28" s="22">
        <v>10</v>
      </c>
      <c r="C28" s="23">
        <v>142281</v>
      </c>
      <c r="D28" s="24">
        <v>106710</v>
      </c>
      <c r="E28" s="24">
        <v>88926</v>
      </c>
      <c r="F28" s="36">
        <v>53355</v>
      </c>
      <c r="G28" s="36">
        <f>AVERAGEIFS(SalaryLevels[1/1],SalaryLevels[Salary Level],SalaryLevels[[#This Row],[Salary Level]])</f>
        <v>135233.75</v>
      </c>
      <c r="H28" s="36">
        <f>MAX(SalaryLevels[1/1])</f>
        <v>2228820</v>
      </c>
    </row>
    <row r="29" spans="1:8" x14ac:dyDescent="0.25">
      <c r="A29" s="22">
        <v>3</v>
      </c>
      <c r="B29" s="22">
        <v>11</v>
      </c>
      <c r="C29" s="23">
        <v>144426</v>
      </c>
      <c r="D29" s="24">
        <v>108321</v>
      </c>
      <c r="E29" s="24">
        <v>90267</v>
      </c>
      <c r="F29" s="36">
        <v>54159</v>
      </c>
      <c r="G29" s="36">
        <f>AVERAGEIFS(SalaryLevels[1/1],SalaryLevels[Salary Level],SalaryLevels[[#This Row],[Salary Level]])</f>
        <v>135233.75</v>
      </c>
      <c r="H29" s="36">
        <f>MAX(SalaryLevels[1/1])</f>
        <v>2228820</v>
      </c>
    </row>
    <row r="30" spans="1:8" ht="15.75" thickBot="1" x14ac:dyDescent="0.3">
      <c r="A30" s="25">
        <v>3</v>
      </c>
      <c r="B30" s="25">
        <v>12</v>
      </c>
      <c r="C30" s="26">
        <v>146577</v>
      </c>
      <c r="D30" s="27">
        <v>109932</v>
      </c>
      <c r="E30" s="27">
        <v>91611</v>
      </c>
      <c r="F30" s="37">
        <v>54966</v>
      </c>
      <c r="G30" s="37">
        <f>AVERAGEIFS(SalaryLevels[1/1],SalaryLevels[Salary Level],SalaryLevels[[#This Row],[Salary Level]])</f>
        <v>135233.75</v>
      </c>
      <c r="H30" s="37">
        <f>MAX(SalaryLevels[1/1])</f>
        <v>2228820</v>
      </c>
    </row>
    <row r="31" spans="1:8" x14ac:dyDescent="0.25">
      <c r="A31" s="17">
        <v>4</v>
      </c>
      <c r="B31" s="17">
        <v>1</v>
      </c>
      <c r="C31" s="18">
        <v>147459</v>
      </c>
      <c r="D31" s="19">
        <v>110595</v>
      </c>
      <c r="E31" s="19">
        <v>92163</v>
      </c>
      <c r="F31" s="32">
        <v>55296</v>
      </c>
      <c r="G31" s="32">
        <f>AVERAGEIFS(SalaryLevels[1/1],SalaryLevels[Salary Level],SalaryLevels[[#This Row],[Salary Level]])</f>
        <v>160259.5</v>
      </c>
      <c r="H31" s="32">
        <f>MAX(SalaryLevels[1/1])</f>
        <v>2228820</v>
      </c>
    </row>
    <row r="32" spans="1:8" x14ac:dyDescent="0.25">
      <c r="A32" s="22">
        <v>4</v>
      </c>
      <c r="B32" s="22">
        <v>2</v>
      </c>
      <c r="C32" s="23">
        <v>149676</v>
      </c>
      <c r="D32" s="24">
        <v>112257</v>
      </c>
      <c r="E32" s="24">
        <v>93549</v>
      </c>
      <c r="F32" s="36">
        <v>56130</v>
      </c>
      <c r="G32" s="36">
        <f>AVERAGEIFS(SalaryLevels[1/1],SalaryLevels[Salary Level],SalaryLevels[[#This Row],[Salary Level]])</f>
        <v>160259.5</v>
      </c>
      <c r="H32" s="36">
        <f>MAX(SalaryLevels[1/1])</f>
        <v>2228820</v>
      </c>
    </row>
    <row r="33" spans="1:8" x14ac:dyDescent="0.25">
      <c r="A33" s="22">
        <v>4</v>
      </c>
      <c r="B33" s="22">
        <v>3</v>
      </c>
      <c r="C33" s="23">
        <v>151917</v>
      </c>
      <c r="D33" s="24">
        <v>113937</v>
      </c>
      <c r="E33" s="24">
        <v>94947</v>
      </c>
      <c r="F33" s="36">
        <v>56970</v>
      </c>
      <c r="G33" s="36">
        <f>AVERAGEIFS(SalaryLevels[1/1],SalaryLevels[Salary Level],SalaryLevels[[#This Row],[Salary Level]])</f>
        <v>160259.5</v>
      </c>
      <c r="H33" s="36">
        <f>MAX(SalaryLevels[1/1])</f>
        <v>2228820</v>
      </c>
    </row>
    <row r="34" spans="1:8" x14ac:dyDescent="0.25">
      <c r="A34" s="22">
        <v>4</v>
      </c>
      <c r="B34" s="22">
        <v>4</v>
      </c>
      <c r="C34" s="23">
        <v>154203</v>
      </c>
      <c r="D34" s="24">
        <v>115653</v>
      </c>
      <c r="E34" s="24">
        <v>96378</v>
      </c>
      <c r="F34" s="36">
        <v>57825</v>
      </c>
      <c r="G34" s="36">
        <f>AVERAGEIFS(SalaryLevels[1/1],SalaryLevels[Salary Level],SalaryLevels[[#This Row],[Salary Level]])</f>
        <v>160259.5</v>
      </c>
      <c r="H34" s="36">
        <f>MAX(SalaryLevels[1/1])</f>
        <v>2228820</v>
      </c>
    </row>
    <row r="35" spans="1:8" x14ac:dyDescent="0.25">
      <c r="A35" s="22">
        <v>4</v>
      </c>
      <c r="B35" s="22">
        <v>5</v>
      </c>
      <c r="C35" s="23">
        <v>156507</v>
      </c>
      <c r="D35" s="24">
        <v>117381</v>
      </c>
      <c r="E35" s="24">
        <v>97818</v>
      </c>
      <c r="F35" s="36">
        <v>58689</v>
      </c>
      <c r="G35" s="36">
        <f>AVERAGEIFS(SalaryLevels[1/1],SalaryLevels[Salary Level],SalaryLevels[[#This Row],[Salary Level]])</f>
        <v>160259.5</v>
      </c>
      <c r="H35" s="36">
        <f>MAX(SalaryLevels[1/1])</f>
        <v>2228820</v>
      </c>
    </row>
    <row r="36" spans="1:8" x14ac:dyDescent="0.25">
      <c r="A36" s="22">
        <v>4</v>
      </c>
      <c r="B36" s="22">
        <v>6</v>
      </c>
      <c r="C36" s="23">
        <v>158868</v>
      </c>
      <c r="D36" s="24">
        <v>119151</v>
      </c>
      <c r="E36" s="24">
        <v>99294</v>
      </c>
      <c r="F36" s="36">
        <v>59577</v>
      </c>
      <c r="G36" s="36">
        <f>AVERAGEIFS(SalaryLevels[1/1],SalaryLevels[Salary Level],SalaryLevels[[#This Row],[Salary Level]])</f>
        <v>160259.5</v>
      </c>
      <c r="H36" s="36">
        <f>MAX(SalaryLevels[1/1])</f>
        <v>2228820</v>
      </c>
    </row>
    <row r="37" spans="1:8" x14ac:dyDescent="0.25">
      <c r="A37" s="22">
        <v>4</v>
      </c>
      <c r="B37" s="22">
        <v>7</v>
      </c>
      <c r="C37" s="23">
        <v>161253</v>
      </c>
      <c r="D37" s="24">
        <v>120939</v>
      </c>
      <c r="E37" s="24">
        <v>100782</v>
      </c>
      <c r="F37" s="36">
        <v>60471</v>
      </c>
      <c r="G37" s="36">
        <f>AVERAGEIFS(SalaryLevels[1/1],SalaryLevels[Salary Level],SalaryLevels[[#This Row],[Salary Level]])</f>
        <v>160259.5</v>
      </c>
      <c r="H37" s="36">
        <f>MAX(SalaryLevels[1/1])</f>
        <v>2228820</v>
      </c>
    </row>
    <row r="38" spans="1:8" x14ac:dyDescent="0.25">
      <c r="A38" s="22">
        <v>4</v>
      </c>
      <c r="B38" s="22">
        <v>8</v>
      </c>
      <c r="C38" s="23">
        <v>163665</v>
      </c>
      <c r="D38" s="24">
        <v>122748</v>
      </c>
      <c r="E38" s="24">
        <v>102291</v>
      </c>
      <c r="F38" s="36">
        <v>61374</v>
      </c>
      <c r="G38" s="36">
        <f>AVERAGEIFS(SalaryLevels[1/1],SalaryLevels[Salary Level],SalaryLevels[[#This Row],[Salary Level]])</f>
        <v>160259.5</v>
      </c>
      <c r="H38" s="36">
        <f>MAX(SalaryLevels[1/1])</f>
        <v>2228820</v>
      </c>
    </row>
    <row r="39" spans="1:8" x14ac:dyDescent="0.25">
      <c r="A39" s="22">
        <v>4</v>
      </c>
      <c r="B39" s="22">
        <v>9</v>
      </c>
      <c r="C39" s="23">
        <v>166110</v>
      </c>
      <c r="D39" s="24">
        <v>124584</v>
      </c>
      <c r="E39" s="24">
        <v>103818</v>
      </c>
      <c r="F39" s="36">
        <v>62292</v>
      </c>
      <c r="G39" s="36">
        <f>AVERAGEIFS(SalaryLevels[1/1],SalaryLevels[Salary Level],SalaryLevels[[#This Row],[Salary Level]])</f>
        <v>160259.5</v>
      </c>
      <c r="H39" s="36">
        <f>MAX(SalaryLevels[1/1])</f>
        <v>2228820</v>
      </c>
    </row>
    <row r="40" spans="1:8" x14ac:dyDescent="0.25">
      <c r="A40" s="22">
        <v>4</v>
      </c>
      <c r="B40" s="22">
        <v>10</v>
      </c>
      <c r="C40" s="23">
        <v>168609</v>
      </c>
      <c r="D40" s="24">
        <v>126456</v>
      </c>
      <c r="E40" s="24">
        <v>105381</v>
      </c>
      <c r="F40" s="36">
        <v>63228</v>
      </c>
      <c r="G40" s="36">
        <f>AVERAGEIFS(SalaryLevels[1/1],SalaryLevels[Salary Level],SalaryLevels[[#This Row],[Salary Level]])</f>
        <v>160259.5</v>
      </c>
      <c r="H40" s="36">
        <f>MAX(SalaryLevels[1/1])</f>
        <v>2228820</v>
      </c>
    </row>
    <row r="41" spans="1:8" x14ac:dyDescent="0.25">
      <c r="A41" s="22">
        <v>4</v>
      </c>
      <c r="B41" s="22">
        <v>11</v>
      </c>
      <c r="C41" s="23">
        <v>171141</v>
      </c>
      <c r="D41" s="24">
        <v>128355</v>
      </c>
      <c r="E41" s="24">
        <v>106962</v>
      </c>
      <c r="F41" s="36">
        <v>64179</v>
      </c>
      <c r="G41" s="36">
        <f>AVERAGEIFS(SalaryLevels[1/1],SalaryLevels[Salary Level],SalaryLevels[[#This Row],[Salary Level]])</f>
        <v>160259.5</v>
      </c>
      <c r="H41" s="36">
        <f>MAX(SalaryLevels[1/1])</f>
        <v>2228820</v>
      </c>
    </row>
    <row r="42" spans="1:8" ht="15.75" thickBot="1" x14ac:dyDescent="0.3">
      <c r="A42" s="25">
        <v>4</v>
      </c>
      <c r="B42" s="25">
        <v>12</v>
      </c>
      <c r="C42" s="26">
        <v>173706</v>
      </c>
      <c r="D42" s="27">
        <v>130281</v>
      </c>
      <c r="E42" s="27">
        <v>108567</v>
      </c>
      <c r="F42" s="37">
        <v>65139</v>
      </c>
      <c r="G42" s="37">
        <f>AVERAGEIFS(SalaryLevels[1/1],SalaryLevels[Salary Level],SalaryLevels[[#This Row],[Salary Level]])</f>
        <v>160259.5</v>
      </c>
      <c r="H42" s="37">
        <f>MAX(SalaryLevels[1/1])</f>
        <v>2228820</v>
      </c>
    </row>
    <row r="43" spans="1:8" x14ac:dyDescent="0.25">
      <c r="A43" s="17">
        <v>5</v>
      </c>
      <c r="B43" s="17">
        <v>1</v>
      </c>
      <c r="C43" s="18">
        <v>176310</v>
      </c>
      <c r="D43" s="19">
        <v>132234</v>
      </c>
      <c r="E43" s="19">
        <v>110193</v>
      </c>
      <c r="F43" s="32">
        <v>66117</v>
      </c>
      <c r="G43" s="32">
        <f>AVERAGEIFS(SalaryLevels[1/1],SalaryLevels[Salary Level],SalaryLevels[[#This Row],[Salary Level]])</f>
        <v>191605.75</v>
      </c>
      <c r="H43" s="32">
        <f>MAX(SalaryLevels[1/1])</f>
        <v>2228820</v>
      </c>
    </row>
    <row r="44" spans="1:8" x14ac:dyDescent="0.25">
      <c r="A44" s="22">
        <v>5</v>
      </c>
      <c r="B44" s="22">
        <v>2</v>
      </c>
      <c r="C44" s="23">
        <v>178941</v>
      </c>
      <c r="D44" s="24">
        <v>134205</v>
      </c>
      <c r="E44" s="24">
        <v>111837</v>
      </c>
      <c r="F44" s="36">
        <v>67104</v>
      </c>
      <c r="G44" s="36">
        <f>AVERAGEIFS(SalaryLevels[1/1],SalaryLevels[Salary Level],SalaryLevels[[#This Row],[Salary Level]])</f>
        <v>191605.75</v>
      </c>
      <c r="H44" s="36">
        <f>MAX(SalaryLevels[1/1])</f>
        <v>2228820</v>
      </c>
    </row>
    <row r="45" spans="1:8" x14ac:dyDescent="0.25">
      <c r="A45" s="22">
        <v>5</v>
      </c>
      <c r="B45" s="22">
        <v>3</v>
      </c>
      <c r="C45" s="23">
        <v>181650</v>
      </c>
      <c r="D45" s="24">
        <v>136239</v>
      </c>
      <c r="E45" s="24">
        <v>113532</v>
      </c>
      <c r="F45" s="36">
        <v>68118</v>
      </c>
      <c r="G45" s="36">
        <f>AVERAGEIFS(SalaryLevels[1/1],SalaryLevels[Salary Level],SalaryLevels[[#This Row],[Salary Level]])</f>
        <v>191605.75</v>
      </c>
      <c r="H45" s="36">
        <f>MAX(SalaryLevels[1/1])</f>
        <v>2228820</v>
      </c>
    </row>
    <row r="46" spans="1:8" x14ac:dyDescent="0.25">
      <c r="A46" s="22">
        <v>5</v>
      </c>
      <c r="B46" s="22">
        <v>4</v>
      </c>
      <c r="C46" s="23">
        <v>184365</v>
      </c>
      <c r="D46" s="24">
        <v>138273</v>
      </c>
      <c r="E46" s="24">
        <v>115227</v>
      </c>
      <c r="F46" s="36">
        <v>69138</v>
      </c>
      <c r="G46" s="36">
        <f>AVERAGEIFS(SalaryLevels[1/1],SalaryLevels[Salary Level],SalaryLevels[[#This Row],[Salary Level]])</f>
        <v>191605.75</v>
      </c>
      <c r="H46" s="36">
        <f>MAX(SalaryLevels[1/1])</f>
        <v>2228820</v>
      </c>
    </row>
    <row r="47" spans="1:8" x14ac:dyDescent="0.25">
      <c r="A47" s="22">
        <v>5</v>
      </c>
      <c r="B47" s="22">
        <v>5</v>
      </c>
      <c r="C47" s="23">
        <v>187125</v>
      </c>
      <c r="D47" s="24">
        <v>140343</v>
      </c>
      <c r="E47" s="24">
        <v>116952</v>
      </c>
      <c r="F47" s="36">
        <v>70173</v>
      </c>
      <c r="G47" s="36">
        <f>AVERAGEIFS(SalaryLevels[1/1],SalaryLevels[Salary Level],SalaryLevels[[#This Row],[Salary Level]])</f>
        <v>191605.75</v>
      </c>
      <c r="H47" s="36">
        <f>MAX(SalaryLevels[1/1])</f>
        <v>2228820</v>
      </c>
    </row>
    <row r="48" spans="1:8" x14ac:dyDescent="0.25">
      <c r="A48" s="22">
        <v>5</v>
      </c>
      <c r="B48" s="22">
        <v>6</v>
      </c>
      <c r="C48" s="23">
        <v>189924</v>
      </c>
      <c r="D48" s="24">
        <v>142443</v>
      </c>
      <c r="E48" s="24">
        <v>118704</v>
      </c>
      <c r="F48" s="36">
        <v>71223</v>
      </c>
      <c r="G48" s="36">
        <f>AVERAGEIFS(SalaryLevels[1/1],SalaryLevels[Salary Level],SalaryLevels[[#This Row],[Salary Level]])</f>
        <v>191605.75</v>
      </c>
      <c r="H48" s="36">
        <f>MAX(SalaryLevels[1/1])</f>
        <v>2228820</v>
      </c>
    </row>
    <row r="49" spans="1:8" x14ac:dyDescent="0.25">
      <c r="A49" s="22">
        <v>5</v>
      </c>
      <c r="B49" s="22">
        <v>7</v>
      </c>
      <c r="C49" s="23">
        <v>192786</v>
      </c>
      <c r="D49" s="24">
        <v>144591</v>
      </c>
      <c r="E49" s="24">
        <v>120492</v>
      </c>
      <c r="F49" s="36">
        <v>72294</v>
      </c>
      <c r="G49" s="36">
        <f>AVERAGEIFS(SalaryLevels[1/1],SalaryLevels[Salary Level],SalaryLevels[[#This Row],[Salary Level]])</f>
        <v>191605.75</v>
      </c>
      <c r="H49" s="36">
        <f>MAX(SalaryLevels[1/1])</f>
        <v>2228820</v>
      </c>
    </row>
    <row r="50" spans="1:8" x14ac:dyDescent="0.25">
      <c r="A50" s="22">
        <v>5</v>
      </c>
      <c r="B50" s="22">
        <v>8</v>
      </c>
      <c r="C50" s="23">
        <v>195666</v>
      </c>
      <c r="D50" s="24">
        <v>146751</v>
      </c>
      <c r="E50" s="24">
        <v>122292</v>
      </c>
      <c r="F50" s="36">
        <v>73374</v>
      </c>
      <c r="G50" s="36">
        <f>AVERAGEIFS(SalaryLevels[1/1],SalaryLevels[Salary Level],SalaryLevels[[#This Row],[Salary Level]])</f>
        <v>191605.75</v>
      </c>
      <c r="H50" s="36">
        <f>MAX(SalaryLevels[1/1])</f>
        <v>2228820</v>
      </c>
    </row>
    <row r="51" spans="1:8" x14ac:dyDescent="0.25">
      <c r="A51" s="22">
        <v>5</v>
      </c>
      <c r="B51" s="22">
        <v>9</v>
      </c>
      <c r="C51" s="23">
        <v>198609</v>
      </c>
      <c r="D51" s="24">
        <v>148956</v>
      </c>
      <c r="E51" s="24">
        <v>124131</v>
      </c>
      <c r="F51" s="36">
        <v>74478</v>
      </c>
      <c r="G51" s="36">
        <f>AVERAGEIFS(SalaryLevels[1/1],SalaryLevels[Salary Level],SalaryLevels[[#This Row],[Salary Level]])</f>
        <v>191605.75</v>
      </c>
      <c r="H51" s="36">
        <f>MAX(SalaryLevels[1/1])</f>
        <v>2228820</v>
      </c>
    </row>
    <row r="52" spans="1:8" x14ac:dyDescent="0.25">
      <c r="A52" s="22">
        <v>5</v>
      </c>
      <c r="B52" s="22">
        <v>10</v>
      </c>
      <c r="C52" s="23">
        <v>201591</v>
      </c>
      <c r="D52" s="24">
        <v>151194</v>
      </c>
      <c r="E52" s="24">
        <v>125994</v>
      </c>
      <c r="F52" s="36">
        <v>75597</v>
      </c>
      <c r="G52" s="36">
        <f>AVERAGEIFS(SalaryLevels[1/1],SalaryLevels[Salary Level],SalaryLevels[[#This Row],[Salary Level]])</f>
        <v>191605.75</v>
      </c>
      <c r="H52" s="36">
        <f>MAX(SalaryLevels[1/1])</f>
        <v>2228820</v>
      </c>
    </row>
    <row r="53" spans="1:8" x14ac:dyDescent="0.25">
      <c r="A53" s="22">
        <v>5</v>
      </c>
      <c r="B53" s="22">
        <v>11</v>
      </c>
      <c r="C53" s="23">
        <v>204621</v>
      </c>
      <c r="D53" s="24">
        <v>153465</v>
      </c>
      <c r="E53" s="24">
        <v>127887</v>
      </c>
      <c r="F53" s="36">
        <v>76734</v>
      </c>
      <c r="G53" s="36">
        <f>AVERAGEIFS(SalaryLevels[1/1],SalaryLevels[Salary Level],SalaryLevels[[#This Row],[Salary Level]])</f>
        <v>191605.75</v>
      </c>
      <c r="H53" s="36">
        <f>MAX(SalaryLevels[1/1])</f>
        <v>2228820</v>
      </c>
    </row>
    <row r="54" spans="1:8" ht="15.75" thickBot="1" x14ac:dyDescent="0.3">
      <c r="A54" s="25">
        <v>5</v>
      </c>
      <c r="B54" s="25">
        <v>12</v>
      </c>
      <c r="C54" s="26">
        <v>207681</v>
      </c>
      <c r="D54" s="27">
        <v>155760</v>
      </c>
      <c r="E54" s="27">
        <v>129801</v>
      </c>
      <c r="F54" s="37">
        <v>77880</v>
      </c>
      <c r="G54" s="37">
        <f>AVERAGEIFS(SalaryLevels[1/1],SalaryLevels[Salary Level],SalaryLevels[[#This Row],[Salary Level]])</f>
        <v>191605.75</v>
      </c>
      <c r="H54" s="37">
        <f>MAX(SalaryLevels[1/1])</f>
        <v>2228820</v>
      </c>
    </row>
    <row r="55" spans="1:8" x14ac:dyDescent="0.25">
      <c r="A55" s="17">
        <v>6</v>
      </c>
      <c r="B55" s="17">
        <v>1</v>
      </c>
      <c r="C55" s="18">
        <v>211713</v>
      </c>
      <c r="D55" s="19">
        <v>158784</v>
      </c>
      <c r="E55" s="19">
        <v>132321</v>
      </c>
      <c r="F55" s="32">
        <v>79392</v>
      </c>
      <c r="G55" s="32">
        <f>AVERAGEIFS(SalaryLevels[1/1],SalaryLevels[Salary Level],SalaryLevels[[#This Row],[Salary Level]])</f>
        <v>230081.25</v>
      </c>
      <c r="H55" s="32">
        <f>MAX(SalaryLevels[1/1])</f>
        <v>2228820</v>
      </c>
    </row>
    <row r="56" spans="1:8" x14ac:dyDescent="0.25">
      <c r="A56" s="22">
        <v>6</v>
      </c>
      <c r="B56" s="22">
        <v>2</v>
      </c>
      <c r="C56" s="23">
        <v>214893</v>
      </c>
      <c r="D56" s="24">
        <v>161169</v>
      </c>
      <c r="E56" s="24">
        <v>134307</v>
      </c>
      <c r="F56" s="36">
        <v>80586</v>
      </c>
      <c r="G56" s="36">
        <f>AVERAGEIFS(SalaryLevels[1/1],SalaryLevels[Salary Level],SalaryLevels[[#This Row],[Salary Level]])</f>
        <v>230081.25</v>
      </c>
      <c r="H56" s="36">
        <f>MAX(SalaryLevels[1/1])</f>
        <v>2228820</v>
      </c>
    </row>
    <row r="57" spans="1:8" x14ac:dyDescent="0.25">
      <c r="A57" s="22">
        <v>6</v>
      </c>
      <c r="B57" s="22">
        <v>3</v>
      </c>
      <c r="C57" s="23">
        <v>218106</v>
      </c>
      <c r="D57" s="24">
        <v>163581</v>
      </c>
      <c r="E57" s="24">
        <v>136317</v>
      </c>
      <c r="F57" s="36">
        <v>81789</v>
      </c>
      <c r="G57" s="36">
        <f>AVERAGEIFS(SalaryLevels[1/1],SalaryLevels[Salary Level],SalaryLevels[[#This Row],[Salary Level]])</f>
        <v>230081.25</v>
      </c>
      <c r="H57" s="36">
        <f>MAX(SalaryLevels[1/1])</f>
        <v>2228820</v>
      </c>
    </row>
    <row r="58" spans="1:8" x14ac:dyDescent="0.25">
      <c r="A58" s="22">
        <v>6</v>
      </c>
      <c r="B58" s="22">
        <v>4</v>
      </c>
      <c r="C58" s="23">
        <v>221382</v>
      </c>
      <c r="D58" s="24">
        <v>166038</v>
      </c>
      <c r="E58" s="24">
        <v>138363</v>
      </c>
      <c r="F58" s="36">
        <v>83019</v>
      </c>
      <c r="G58" s="36">
        <f>AVERAGEIFS(SalaryLevels[1/1],SalaryLevels[Salary Level],SalaryLevels[[#This Row],[Salary Level]])</f>
        <v>230081.25</v>
      </c>
      <c r="H58" s="36">
        <f>MAX(SalaryLevels[1/1])</f>
        <v>2228820</v>
      </c>
    </row>
    <row r="59" spans="1:8" x14ac:dyDescent="0.25">
      <c r="A59" s="22">
        <v>6</v>
      </c>
      <c r="B59" s="22">
        <v>5</v>
      </c>
      <c r="C59" s="23">
        <v>224703</v>
      </c>
      <c r="D59" s="24">
        <v>168528</v>
      </c>
      <c r="E59" s="24">
        <v>140439</v>
      </c>
      <c r="F59" s="36">
        <v>84264</v>
      </c>
      <c r="G59" s="36">
        <f>AVERAGEIFS(SalaryLevels[1/1],SalaryLevels[Salary Level],SalaryLevels[[#This Row],[Salary Level]])</f>
        <v>230081.25</v>
      </c>
      <c r="H59" s="36">
        <f>MAX(SalaryLevels[1/1])</f>
        <v>2228820</v>
      </c>
    </row>
    <row r="60" spans="1:8" x14ac:dyDescent="0.25">
      <c r="A60" s="22">
        <v>6</v>
      </c>
      <c r="B60" s="22">
        <v>6</v>
      </c>
      <c r="C60" s="23">
        <v>228075</v>
      </c>
      <c r="D60" s="24">
        <v>171057</v>
      </c>
      <c r="E60" s="24">
        <v>142548</v>
      </c>
      <c r="F60" s="36">
        <v>85527</v>
      </c>
      <c r="G60" s="36">
        <f>AVERAGEIFS(SalaryLevels[1/1],SalaryLevels[Salary Level],SalaryLevels[[#This Row],[Salary Level]])</f>
        <v>230081.25</v>
      </c>
      <c r="H60" s="36">
        <f>MAX(SalaryLevels[1/1])</f>
        <v>2228820</v>
      </c>
    </row>
    <row r="61" spans="1:8" x14ac:dyDescent="0.25">
      <c r="A61" s="22">
        <v>6</v>
      </c>
      <c r="B61" s="22">
        <v>7</v>
      </c>
      <c r="C61" s="23">
        <v>231498</v>
      </c>
      <c r="D61" s="24">
        <v>173625</v>
      </c>
      <c r="E61" s="24">
        <v>144687</v>
      </c>
      <c r="F61" s="36">
        <v>86811</v>
      </c>
      <c r="G61" s="36">
        <f>AVERAGEIFS(SalaryLevels[1/1],SalaryLevels[Salary Level],SalaryLevels[[#This Row],[Salary Level]])</f>
        <v>230081.25</v>
      </c>
      <c r="H61" s="36">
        <f>MAX(SalaryLevels[1/1])</f>
        <v>2228820</v>
      </c>
    </row>
    <row r="62" spans="1:8" x14ac:dyDescent="0.25">
      <c r="A62" s="22">
        <v>6</v>
      </c>
      <c r="B62" s="22">
        <v>8</v>
      </c>
      <c r="C62" s="23">
        <v>234966</v>
      </c>
      <c r="D62" s="24">
        <v>176226</v>
      </c>
      <c r="E62" s="24">
        <v>146853</v>
      </c>
      <c r="F62" s="36">
        <v>88113</v>
      </c>
      <c r="G62" s="36">
        <f>AVERAGEIFS(SalaryLevels[1/1],SalaryLevels[Salary Level],SalaryLevels[[#This Row],[Salary Level]])</f>
        <v>230081.25</v>
      </c>
      <c r="H62" s="36">
        <f>MAX(SalaryLevels[1/1])</f>
        <v>2228820</v>
      </c>
    </row>
    <row r="63" spans="1:8" x14ac:dyDescent="0.25">
      <c r="A63" s="22">
        <v>6</v>
      </c>
      <c r="B63" s="22">
        <v>9</v>
      </c>
      <c r="C63" s="23">
        <v>238485</v>
      </c>
      <c r="D63" s="24">
        <v>178863</v>
      </c>
      <c r="E63" s="24">
        <v>149052</v>
      </c>
      <c r="F63" s="36">
        <v>89433</v>
      </c>
      <c r="G63" s="36">
        <f>AVERAGEIFS(SalaryLevels[1/1],SalaryLevels[Salary Level],SalaryLevels[[#This Row],[Salary Level]])</f>
        <v>230081.25</v>
      </c>
      <c r="H63" s="36">
        <f>MAX(SalaryLevels[1/1])</f>
        <v>2228820</v>
      </c>
    </row>
    <row r="64" spans="1:8" x14ac:dyDescent="0.25">
      <c r="A64" s="22">
        <v>6</v>
      </c>
      <c r="B64" s="22">
        <v>10</v>
      </c>
      <c r="C64" s="23">
        <v>242067</v>
      </c>
      <c r="D64" s="24">
        <v>181551</v>
      </c>
      <c r="E64" s="24">
        <v>151293</v>
      </c>
      <c r="F64" s="36">
        <v>90774</v>
      </c>
      <c r="G64" s="36">
        <f>AVERAGEIFS(SalaryLevels[1/1],SalaryLevels[Salary Level],SalaryLevels[[#This Row],[Salary Level]])</f>
        <v>230081.25</v>
      </c>
      <c r="H64" s="36">
        <f>MAX(SalaryLevels[1/1])</f>
        <v>2228820</v>
      </c>
    </row>
    <row r="65" spans="1:8" x14ac:dyDescent="0.25">
      <c r="A65" s="22">
        <v>6</v>
      </c>
      <c r="B65" s="22">
        <v>11</v>
      </c>
      <c r="C65" s="23">
        <v>245709</v>
      </c>
      <c r="D65" s="24">
        <v>184281</v>
      </c>
      <c r="E65" s="24">
        <v>153567</v>
      </c>
      <c r="F65" s="36">
        <v>92142</v>
      </c>
      <c r="G65" s="36">
        <f>AVERAGEIFS(SalaryLevels[1/1],SalaryLevels[Salary Level],SalaryLevels[[#This Row],[Salary Level]])</f>
        <v>230081.25</v>
      </c>
      <c r="H65" s="36">
        <f>MAX(SalaryLevels[1/1])</f>
        <v>2228820</v>
      </c>
    </row>
    <row r="66" spans="1:8" ht="15.75" thickBot="1" x14ac:dyDescent="0.3">
      <c r="A66" s="25">
        <v>6</v>
      </c>
      <c r="B66" s="25">
        <v>12</v>
      </c>
      <c r="C66" s="26">
        <v>249378</v>
      </c>
      <c r="D66" s="27">
        <v>187035</v>
      </c>
      <c r="E66" s="27">
        <v>155862</v>
      </c>
      <c r="F66" s="37">
        <v>93516</v>
      </c>
      <c r="G66" s="37">
        <f>AVERAGEIFS(SalaryLevels[1/1],SalaryLevels[Salary Level],SalaryLevels[[#This Row],[Salary Level]])</f>
        <v>230081.25</v>
      </c>
      <c r="H66" s="37">
        <f>MAX(SalaryLevels[1/1])</f>
        <v>2228820</v>
      </c>
    </row>
    <row r="67" spans="1:8" x14ac:dyDescent="0.25">
      <c r="A67" s="17">
        <v>7</v>
      </c>
      <c r="B67" s="17">
        <v>1</v>
      </c>
      <c r="C67" s="18">
        <v>261372</v>
      </c>
      <c r="D67" s="19">
        <v>196029</v>
      </c>
      <c r="E67" s="19">
        <v>163359</v>
      </c>
      <c r="F67" s="32">
        <v>98016</v>
      </c>
      <c r="G67" s="32">
        <f>AVERAGEIFS(SalaryLevels[1/1],SalaryLevels[Salary Level],SalaryLevels[[#This Row],[Salary Level]])</f>
        <v>284052</v>
      </c>
      <c r="H67" s="32">
        <f>MAX(SalaryLevels[1/1])</f>
        <v>2228820</v>
      </c>
    </row>
    <row r="68" spans="1:8" x14ac:dyDescent="0.25">
      <c r="A68" s="22">
        <v>7</v>
      </c>
      <c r="B68" s="22">
        <v>2</v>
      </c>
      <c r="C68" s="23">
        <v>265293</v>
      </c>
      <c r="D68" s="24">
        <v>198969</v>
      </c>
      <c r="E68" s="24">
        <v>165807</v>
      </c>
      <c r="F68" s="36">
        <v>99486</v>
      </c>
      <c r="G68" s="36">
        <f>AVERAGEIFS(SalaryLevels[1/1],SalaryLevels[Salary Level],SalaryLevels[[#This Row],[Salary Level]])</f>
        <v>284052</v>
      </c>
      <c r="H68" s="36">
        <f>MAX(SalaryLevels[1/1])</f>
        <v>2228820</v>
      </c>
    </row>
    <row r="69" spans="1:8" x14ac:dyDescent="0.25">
      <c r="A69" s="22">
        <v>7</v>
      </c>
      <c r="B69" s="22">
        <v>3</v>
      </c>
      <c r="C69" s="23">
        <v>269283</v>
      </c>
      <c r="D69" s="24">
        <v>201963</v>
      </c>
      <c r="E69" s="24">
        <v>168303</v>
      </c>
      <c r="F69" s="36">
        <v>100980</v>
      </c>
      <c r="G69" s="36">
        <f>AVERAGEIFS(SalaryLevels[1/1],SalaryLevels[Salary Level],SalaryLevels[[#This Row],[Salary Level]])</f>
        <v>284052</v>
      </c>
      <c r="H69" s="36">
        <f>MAX(SalaryLevels[1/1])</f>
        <v>2228820</v>
      </c>
    </row>
    <row r="70" spans="1:8" x14ac:dyDescent="0.25">
      <c r="A70" s="22">
        <v>7</v>
      </c>
      <c r="B70" s="22">
        <v>4</v>
      </c>
      <c r="C70" s="23">
        <v>273315</v>
      </c>
      <c r="D70" s="24">
        <v>204987</v>
      </c>
      <c r="E70" s="24">
        <v>170823</v>
      </c>
      <c r="F70" s="36">
        <v>102492</v>
      </c>
      <c r="G70" s="36">
        <f>AVERAGEIFS(SalaryLevels[1/1],SalaryLevels[Salary Level],SalaryLevels[[#This Row],[Salary Level]])</f>
        <v>284052</v>
      </c>
      <c r="H70" s="36">
        <f>MAX(SalaryLevels[1/1])</f>
        <v>2228820</v>
      </c>
    </row>
    <row r="71" spans="1:8" x14ac:dyDescent="0.25">
      <c r="A71" s="22">
        <v>7</v>
      </c>
      <c r="B71" s="22">
        <v>5</v>
      </c>
      <c r="C71" s="23">
        <v>277413</v>
      </c>
      <c r="D71" s="24">
        <v>208059</v>
      </c>
      <c r="E71" s="24">
        <v>173382</v>
      </c>
      <c r="F71" s="36">
        <v>104031</v>
      </c>
      <c r="G71" s="36">
        <f>AVERAGEIFS(SalaryLevels[1/1],SalaryLevels[Salary Level],SalaryLevels[[#This Row],[Salary Level]])</f>
        <v>284052</v>
      </c>
      <c r="H71" s="36">
        <f>MAX(SalaryLevels[1/1])</f>
        <v>2228820</v>
      </c>
    </row>
    <row r="72" spans="1:8" x14ac:dyDescent="0.25">
      <c r="A72" s="22">
        <v>7</v>
      </c>
      <c r="B72" s="22">
        <v>6</v>
      </c>
      <c r="C72" s="23">
        <v>281571</v>
      </c>
      <c r="D72" s="24">
        <v>211179</v>
      </c>
      <c r="E72" s="24">
        <v>175983</v>
      </c>
      <c r="F72" s="36">
        <v>105588</v>
      </c>
      <c r="G72" s="36">
        <f>AVERAGEIFS(SalaryLevels[1/1],SalaryLevels[Salary Level],SalaryLevels[[#This Row],[Salary Level]])</f>
        <v>284052</v>
      </c>
      <c r="H72" s="36">
        <f>MAX(SalaryLevels[1/1])</f>
        <v>2228820</v>
      </c>
    </row>
    <row r="73" spans="1:8" x14ac:dyDescent="0.25">
      <c r="A73" s="22">
        <v>7</v>
      </c>
      <c r="B73" s="22">
        <v>7</v>
      </c>
      <c r="C73" s="23">
        <v>285792</v>
      </c>
      <c r="D73" s="24">
        <v>214344</v>
      </c>
      <c r="E73" s="24">
        <v>178620</v>
      </c>
      <c r="F73" s="36">
        <v>107172</v>
      </c>
      <c r="G73" s="36">
        <f>AVERAGEIFS(SalaryLevels[1/1],SalaryLevels[Salary Level],SalaryLevels[[#This Row],[Salary Level]])</f>
        <v>284052</v>
      </c>
      <c r="H73" s="36">
        <f>MAX(SalaryLevels[1/1])</f>
        <v>2228820</v>
      </c>
    </row>
    <row r="74" spans="1:8" x14ac:dyDescent="0.25">
      <c r="A74" s="22">
        <v>7</v>
      </c>
      <c r="B74" s="22">
        <v>8</v>
      </c>
      <c r="C74" s="23">
        <v>290088</v>
      </c>
      <c r="D74" s="24">
        <v>217566</v>
      </c>
      <c r="E74" s="24">
        <v>181305</v>
      </c>
      <c r="F74" s="36">
        <v>108783</v>
      </c>
      <c r="G74" s="36">
        <f>AVERAGEIFS(SalaryLevels[1/1],SalaryLevels[Salary Level],SalaryLevels[[#This Row],[Salary Level]])</f>
        <v>284052</v>
      </c>
      <c r="H74" s="36">
        <f>MAX(SalaryLevels[1/1])</f>
        <v>2228820</v>
      </c>
    </row>
    <row r="75" spans="1:8" x14ac:dyDescent="0.25">
      <c r="A75" s="22">
        <v>7</v>
      </c>
      <c r="B75" s="22">
        <v>9</v>
      </c>
      <c r="C75" s="23">
        <v>294429</v>
      </c>
      <c r="D75" s="24">
        <v>220821</v>
      </c>
      <c r="E75" s="24">
        <v>184017</v>
      </c>
      <c r="F75" s="36">
        <v>110412</v>
      </c>
      <c r="G75" s="36">
        <f>AVERAGEIFS(SalaryLevels[1/1],SalaryLevels[Salary Level],SalaryLevels[[#This Row],[Salary Level]])</f>
        <v>284052</v>
      </c>
      <c r="H75" s="36">
        <f>MAX(SalaryLevels[1/1])</f>
        <v>2228820</v>
      </c>
    </row>
    <row r="76" spans="1:8" x14ac:dyDescent="0.25">
      <c r="A76" s="22">
        <v>7</v>
      </c>
      <c r="B76" s="22">
        <v>10</v>
      </c>
      <c r="C76" s="23">
        <v>298848</v>
      </c>
      <c r="D76" s="24">
        <v>224136</v>
      </c>
      <c r="E76" s="24">
        <v>186780</v>
      </c>
      <c r="F76" s="36">
        <v>112068</v>
      </c>
      <c r="G76" s="36">
        <f>AVERAGEIFS(SalaryLevels[1/1],SalaryLevels[Salary Level],SalaryLevels[[#This Row],[Salary Level]])</f>
        <v>284052</v>
      </c>
      <c r="H76" s="36">
        <f>MAX(SalaryLevels[1/1])</f>
        <v>2228820</v>
      </c>
    </row>
    <row r="77" spans="1:8" x14ac:dyDescent="0.25">
      <c r="A77" s="22">
        <v>7</v>
      </c>
      <c r="B77" s="22">
        <v>11</v>
      </c>
      <c r="C77" s="23">
        <v>303330</v>
      </c>
      <c r="D77" s="24">
        <v>227499</v>
      </c>
      <c r="E77" s="24">
        <v>189582</v>
      </c>
      <c r="F77" s="36">
        <v>113748</v>
      </c>
      <c r="G77" s="36">
        <f>AVERAGEIFS(SalaryLevels[1/1],SalaryLevels[Salary Level],SalaryLevels[[#This Row],[Salary Level]])</f>
        <v>284052</v>
      </c>
      <c r="H77" s="36">
        <f>MAX(SalaryLevels[1/1])</f>
        <v>2228820</v>
      </c>
    </row>
    <row r="78" spans="1:8" ht="15.75" thickBot="1" x14ac:dyDescent="0.3">
      <c r="A78" s="25">
        <v>7</v>
      </c>
      <c r="B78" s="25">
        <v>12</v>
      </c>
      <c r="C78" s="26">
        <v>307890</v>
      </c>
      <c r="D78" s="27">
        <v>230919</v>
      </c>
      <c r="E78" s="27">
        <v>192432</v>
      </c>
      <c r="F78" s="37">
        <v>115458</v>
      </c>
      <c r="G78" s="37">
        <f>AVERAGEIFS(SalaryLevels[1/1],SalaryLevels[Salary Level],SalaryLevels[[#This Row],[Salary Level]])</f>
        <v>284052</v>
      </c>
      <c r="H78" s="37">
        <f>MAX(SalaryLevels[1/1])</f>
        <v>2228820</v>
      </c>
    </row>
    <row r="79" spans="1:8" x14ac:dyDescent="0.25">
      <c r="A79" s="17">
        <v>8</v>
      </c>
      <c r="B79" s="17">
        <v>1</v>
      </c>
      <c r="C79" s="18">
        <v>321543</v>
      </c>
      <c r="D79" s="19">
        <v>241158</v>
      </c>
      <c r="E79" s="19">
        <v>200964</v>
      </c>
      <c r="F79" s="32">
        <v>120579</v>
      </c>
      <c r="G79" s="32">
        <f>AVERAGEIFS(SalaryLevels[1/1],SalaryLevels[Salary Level],SalaryLevels[[#This Row],[Salary Level]])</f>
        <v>349449.25</v>
      </c>
      <c r="H79" s="32">
        <f>MAX(SalaryLevels[1/1])</f>
        <v>2228820</v>
      </c>
    </row>
    <row r="80" spans="1:8" x14ac:dyDescent="0.25">
      <c r="A80" s="22">
        <v>8</v>
      </c>
      <c r="B80" s="22">
        <v>2</v>
      </c>
      <c r="C80" s="23">
        <v>326379</v>
      </c>
      <c r="D80" s="24">
        <v>244785</v>
      </c>
      <c r="E80" s="24">
        <v>203988</v>
      </c>
      <c r="F80" s="36">
        <v>122391</v>
      </c>
      <c r="G80" s="36">
        <f>AVERAGEIFS(SalaryLevels[1/1],SalaryLevels[Salary Level],SalaryLevels[[#This Row],[Salary Level]])</f>
        <v>349449.25</v>
      </c>
      <c r="H80" s="36">
        <f>MAX(SalaryLevels[1/1])</f>
        <v>2228820</v>
      </c>
    </row>
    <row r="81" spans="1:8" x14ac:dyDescent="0.25">
      <c r="A81" s="22">
        <v>8</v>
      </c>
      <c r="B81" s="22">
        <v>3</v>
      </c>
      <c r="C81" s="23">
        <v>331272</v>
      </c>
      <c r="D81" s="24">
        <v>248454</v>
      </c>
      <c r="E81" s="24">
        <v>207045</v>
      </c>
      <c r="F81" s="36">
        <v>124227</v>
      </c>
      <c r="G81" s="36">
        <f>AVERAGEIFS(SalaryLevels[1/1],SalaryLevels[Salary Level],SalaryLevels[[#This Row],[Salary Level]])</f>
        <v>349449.25</v>
      </c>
      <c r="H81" s="36">
        <f>MAX(SalaryLevels[1/1])</f>
        <v>2228820</v>
      </c>
    </row>
    <row r="82" spans="1:8" x14ac:dyDescent="0.25">
      <c r="A82" s="22">
        <v>8</v>
      </c>
      <c r="B82" s="22">
        <v>4</v>
      </c>
      <c r="C82" s="23">
        <v>336237</v>
      </c>
      <c r="D82" s="24">
        <v>252177</v>
      </c>
      <c r="E82" s="24">
        <v>210147</v>
      </c>
      <c r="F82" s="36">
        <v>126090</v>
      </c>
      <c r="G82" s="36">
        <f>AVERAGEIFS(SalaryLevels[1/1],SalaryLevels[Salary Level],SalaryLevels[[#This Row],[Salary Level]])</f>
        <v>349449.25</v>
      </c>
      <c r="H82" s="36">
        <f>MAX(SalaryLevels[1/1])</f>
        <v>2228820</v>
      </c>
    </row>
    <row r="83" spans="1:8" x14ac:dyDescent="0.25">
      <c r="A83" s="22">
        <v>8</v>
      </c>
      <c r="B83" s="22">
        <v>5</v>
      </c>
      <c r="C83" s="23">
        <v>341286</v>
      </c>
      <c r="D83" s="24">
        <v>255966</v>
      </c>
      <c r="E83" s="24">
        <v>213303</v>
      </c>
      <c r="F83" s="36">
        <v>127983</v>
      </c>
      <c r="G83" s="36">
        <f>AVERAGEIFS(SalaryLevels[1/1],SalaryLevels[Salary Level],SalaryLevels[[#This Row],[Salary Level]])</f>
        <v>349449.25</v>
      </c>
      <c r="H83" s="36">
        <f>MAX(SalaryLevels[1/1])</f>
        <v>2228820</v>
      </c>
    </row>
    <row r="84" spans="1:8" x14ac:dyDescent="0.25">
      <c r="A84" s="22">
        <v>8</v>
      </c>
      <c r="B84" s="22">
        <v>6</v>
      </c>
      <c r="C84" s="23">
        <v>346398</v>
      </c>
      <c r="D84" s="24">
        <v>259800</v>
      </c>
      <c r="E84" s="24">
        <v>216498</v>
      </c>
      <c r="F84" s="36">
        <v>129900</v>
      </c>
      <c r="G84" s="36">
        <f>AVERAGEIFS(SalaryLevels[1/1],SalaryLevels[Salary Level],SalaryLevels[[#This Row],[Salary Level]])</f>
        <v>349449.25</v>
      </c>
      <c r="H84" s="36">
        <f>MAX(SalaryLevels[1/1])</f>
        <v>2228820</v>
      </c>
    </row>
    <row r="85" spans="1:8" x14ac:dyDescent="0.25">
      <c r="A85" s="22">
        <v>8</v>
      </c>
      <c r="B85" s="22">
        <v>7</v>
      </c>
      <c r="C85" s="23">
        <v>351591</v>
      </c>
      <c r="D85" s="24">
        <v>263694</v>
      </c>
      <c r="E85" s="24">
        <v>219744</v>
      </c>
      <c r="F85" s="36">
        <v>131847</v>
      </c>
      <c r="G85" s="36">
        <f>AVERAGEIFS(SalaryLevels[1/1],SalaryLevels[Salary Level],SalaryLevels[[#This Row],[Salary Level]])</f>
        <v>349449.25</v>
      </c>
      <c r="H85" s="36">
        <f>MAX(SalaryLevels[1/1])</f>
        <v>2228820</v>
      </c>
    </row>
    <row r="86" spans="1:8" x14ac:dyDescent="0.25">
      <c r="A86" s="22">
        <v>8</v>
      </c>
      <c r="B86" s="22">
        <v>8</v>
      </c>
      <c r="C86" s="23">
        <v>356868</v>
      </c>
      <c r="D86" s="24">
        <v>267651</v>
      </c>
      <c r="E86" s="24">
        <v>223044</v>
      </c>
      <c r="F86" s="36">
        <v>133827</v>
      </c>
      <c r="G86" s="36">
        <f>AVERAGEIFS(SalaryLevels[1/1],SalaryLevels[Salary Level],SalaryLevels[[#This Row],[Salary Level]])</f>
        <v>349449.25</v>
      </c>
      <c r="H86" s="36">
        <f>MAX(SalaryLevels[1/1])</f>
        <v>2228820</v>
      </c>
    </row>
    <row r="87" spans="1:8" x14ac:dyDescent="0.25">
      <c r="A87" s="22">
        <v>8</v>
      </c>
      <c r="B87" s="22">
        <v>9</v>
      </c>
      <c r="C87" s="23">
        <v>362226</v>
      </c>
      <c r="D87" s="24">
        <v>271671</v>
      </c>
      <c r="E87" s="24">
        <v>226392</v>
      </c>
      <c r="F87" s="36">
        <v>135834</v>
      </c>
      <c r="G87" s="36">
        <f>AVERAGEIFS(SalaryLevels[1/1],SalaryLevels[Salary Level],SalaryLevels[[#This Row],[Salary Level]])</f>
        <v>349449.25</v>
      </c>
      <c r="H87" s="36">
        <f>MAX(SalaryLevels[1/1])</f>
        <v>2228820</v>
      </c>
    </row>
    <row r="88" spans="1:8" x14ac:dyDescent="0.25">
      <c r="A88" s="22">
        <v>8</v>
      </c>
      <c r="B88" s="22">
        <v>10</v>
      </c>
      <c r="C88" s="23">
        <v>367656</v>
      </c>
      <c r="D88" s="24">
        <v>275742</v>
      </c>
      <c r="E88" s="24">
        <v>229785</v>
      </c>
      <c r="F88" s="36">
        <v>137871</v>
      </c>
      <c r="G88" s="36">
        <f>AVERAGEIFS(SalaryLevels[1/1],SalaryLevels[Salary Level],SalaryLevels[[#This Row],[Salary Level]])</f>
        <v>349449.25</v>
      </c>
      <c r="H88" s="36">
        <f>MAX(SalaryLevels[1/1])</f>
        <v>2228820</v>
      </c>
    </row>
    <row r="89" spans="1:8" x14ac:dyDescent="0.25">
      <c r="A89" s="22">
        <v>8</v>
      </c>
      <c r="B89" s="22">
        <v>11</v>
      </c>
      <c r="C89" s="23">
        <v>373170</v>
      </c>
      <c r="D89" s="24">
        <v>279879</v>
      </c>
      <c r="E89" s="24">
        <v>233232</v>
      </c>
      <c r="F89" s="36">
        <v>139938</v>
      </c>
      <c r="G89" s="36">
        <f>AVERAGEIFS(SalaryLevels[1/1],SalaryLevels[Salary Level],SalaryLevels[[#This Row],[Salary Level]])</f>
        <v>349449.25</v>
      </c>
      <c r="H89" s="36">
        <f>MAX(SalaryLevels[1/1])</f>
        <v>2228820</v>
      </c>
    </row>
    <row r="90" spans="1:8" ht="15.75" thickBot="1" x14ac:dyDescent="0.3">
      <c r="A90" s="25">
        <v>8</v>
      </c>
      <c r="B90" s="25">
        <v>12</v>
      </c>
      <c r="C90" s="26">
        <v>378765</v>
      </c>
      <c r="D90" s="27">
        <v>284073</v>
      </c>
      <c r="E90" s="27">
        <v>236727</v>
      </c>
      <c r="F90" s="37">
        <v>142038</v>
      </c>
      <c r="G90" s="37">
        <f>AVERAGEIFS(SalaryLevels[1/1],SalaryLevels[Salary Level],SalaryLevels[[#This Row],[Salary Level]])</f>
        <v>349449.25</v>
      </c>
      <c r="H90" s="37">
        <f>MAX(SalaryLevels[1/1])</f>
        <v>2228820</v>
      </c>
    </row>
    <row r="91" spans="1:8" x14ac:dyDescent="0.25">
      <c r="A91" s="17">
        <v>9</v>
      </c>
      <c r="B91" s="17">
        <v>1</v>
      </c>
      <c r="C91" s="18">
        <v>382245</v>
      </c>
      <c r="D91" s="19">
        <v>286683</v>
      </c>
      <c r="E91" s="19">
        <v>238902</v>
      </c>
      <c r="F91" s="32">
        <v>143343</v>
      </c>
      <c r="G91" s="32">
        <f>AVERAGEIFS(SalaryLevels[1/1],SalaryLevels[Salary Level],SalaryLevels[[#This Row],[Salary Level]])</f>
        <v>415400.75</v>
      </c>
      <c r="H91" s="32">
        <f>MAX(SalaryLevels[1/1])</f>
        <v>2228820</v>
      </c>
    </row>
    <row r="92" spans="1:8" x14ac:dyDescent="0.25">
      <c r="A92" s="22">
        <v>9</v>
      </c>
      <c r="B92" s="22">
        <v>2</v>
      </c>
      <c r="C92" s="23">
        <v>387969</v>
      </c>
      <c r="D92" s="24">
        <v>290976</v>
      </c>
      <c r="E92" s="24">
        <v>242481</v>
      </c>
      <c r="F92" s="36">
        <v>145488</v>
      </c>
      <c r="G92" s="36">
        <f>AVERAGEIFS(SalaryLevels[1/1],SalaryLevels[Salary Level],SalaryLevels[[#This Row],[Salary Level]])</f>
        <v>415400.75</v>
      </c>
      <c r="H92" s="36">
        <f>MAX(SalaryLevels[1/1])</f>
        <v>2228820</v>
      </c>
    </row>
    <row r="93" spans="1:8" x14ac:dyDescent="0.25">
      <c r="A93" s="22">
        <v>9</v>
      </c>
      <c r="B93" s="22">
        <v>3</v>
      </c>
      <c r="C93" s="23">
        <v>393786</v>
      </c>
      <c r="D93" s="24">
        <v>295341</v>
      </c>
      <c r="E93" s="24">
        <v>246117</v>
      </c>
      <c r="F93" s="36">
        <v>147669</v>
      </c>
      <c r="G93" s="36">
        <f>AVERAGEIFS(SalaryLevels[1/1],SalaryLevels[Salary Level],SalaryLevels[[#This Row],[Salary Level]])</f>
        <v>415400.75</v>
      </c>
      <c r="H93" s="36">
        <f>MAX(SalaryLevels[1/1])</f>
        <v>2228820</v>
      </c>
    </row>
    <row r="94" spans="1:8" x14ac:dyDescent="0.25">
      <c r="A94" s="22">
        <v>9</v>
      </c>
      <c r="B94" s="22">
        <v>4</v>
      </c>
      <c r="C94" s="23">
        <v>399690</v>
      </c>
      <c r="D94" s="24">
        <v>299769</v>
      </c>
      <c r="E94" s="24">
        <v>249807</v>
      </c>
      <c r="F94" s="36">
        <v>149883</v>
      </c>
      <c r="G94" s="36">
        <f>AVERAGEIFS(SalaryLevels[1/1],SalaryLevels[Salary Level],SalaryLevels[[#This Row],[Salary Level]])</f>
        <v>415400.75</v>
      </c>
      <c r="H94" s="36">
        <f>MAX(SalaryLevels[1/1])</f>
        <v>2228820</v>
      </c>
    </row>
    <row r="95" spans="1:8" x14ac:dyDescent="0.25">
      <c r="A95" s="22">
        <v>9</v>
      </c>
      <c r="B95" s="22">
        <v>5</v>
      </c>
      <c r="C95" s="23">
        <v>405687</v>
      </c>
      <c r="D95" s="24">
        <v>304266</v>
      </c>
      <c r="E95" s="24">
        <v>253554</v>
      </c>
      <c r="F95" s="36">
        <v>152133</v>
      </c>
      <c r="G95" s="36">
        <f>AVERAGEIFS(SalaryLevels[1/1],SalaryLevels[Salary Level],SalaryLevels[[#This Row],[Salary Level]])</f>
        <v>415400.75</v>
      </c>
      <c r="H95" s="36">
        <f>MAX(SalaryLevels[1/1])</f>
        <v>2228820</v>
      </c>
    </row>
    <row r="96" spans="1:8" x14ac:dyDescent="0.25">
      <c r="A96" s="22">
        <v>9</v>
      </c>
      <c r="B96" s="22">
        <v>6</v>
      </c>
      <c r="C96" s="23">
        <v>411783</v>
      </c>
      <c r="D96" s="24">
        <v>308838</v>
      </c>
      <c r="E96" s="24">
        <v>257364</v>
      </c>
      <c r="F96" s="36">
        <v>154419</v>
      </c>
      <c r="G96" s="36">
        <f>AVERAGEIFS(SalaryLevels[1/1],SalaryLevels[Salary Level],SalaryLevels[[#This Row],[Salary Level]])</f>
        <v>415400.75</v>
      </c>
      <c r="H96" s="36">
        <f>MAX(SalaryLevels[1/1])</f>
        <v>2228820</v>
      </c>
    </row>
    <row r="97" spans="1:8" x14ac:dyDescent="0.25">
      <c r="A97" s="22">
        <v>9</v>
      </c>
      <c r="B97" s="22">
        <v>7</v>
      </c>
      <c r="C97" s="23">
        <v>417948</v>
      </c>
      <c r="D97" s="24">
        <v>313461</v>
      </c>
      <c r="E97" s="24">
        <v>261219</v>
      </c>
      <c r="F97" s="36">
        <v>156732</v>
      </c>
      <c r="G97" s="36">
        <f>AVERAGEIFS(SalaryLevels[1/1],SalaryLevels[Salary Level],SalaryLevels[[#This Row],[Salary Level]])</f>
        <v>415400.75</v>
      </c>
      <c r="H97" s="36">
        <f>MAX(SalaryLevels[1/1])</f>
        <v>2228820</v>
      </c>
    </row>
    <row r="98" spans="1:8" x14ac:dyDescent="0.25">
      <c r="A98" s="22">
        <v>9</v>
      </c>
      <c r="B98" s="22">
        <v>8</v>
      </c>
      <c r="C98" s="23">
        <v>424218</v>
      </c>
      <c r="D98" s="24">
        <v>318165</v>
      </c>
      <c r="E98" s="24">
        <v>265137</v>
      </c>
      <c r="F98" s="36">
        <v>159081</v>
      </c>
      <c r="G98" s="36">
        <f>AVERAGEIFS(SalaryLevels[1/1],SalaryLevels[Salary Level],SalaryLevels[[#This Row],[Salary Level]])</f>
        <v>415400.75</v>
      </c>
      <c r="H98" s="36">
        <f>MAX(SalaryLevels[1/1])</f>
        <v>2228820</v>
      </c>
    </row>
    <row r="99" spans="1:8" x14ac:dyDescent="0.25">
      <c r="A99" s="22">
        <v>9</v>
      </c>
      <c r="B99" s="22">
        <v>9</v>
      </c>
      <c r="C99" s="23">
        <v>430584</v>
      </c>
      <c r="D99" s="24">
        <v>322938</v>
      </c>
      <c r="E99" s="24">
        <v>269115</v>
      </c>
      <c r="F99" s="36">
        <v>161469</v>
      </c>
      <c r="G99" s="36">
        <f>AVERAGEIFS(SalaryLevels[1/1],SalaryLevels[Salary Level],SalaryLevels[[#This Row],[Salary Level]])</f>
        <v>415400.75</v>
      </c>
      <c r="H99" s="36">
        <f>MAX(SalaryLevels[1/1])</f>
        <v>2228820</v>
      </c>
    </row>
    <row r="100" spans="1:8" x14ac:dyDescent="0.25">
      <c r="A100" s="22">
        <v>9</v>
      </c>
      <c r="B100" s="22">
        <v>10</v>
      </c>
      <c r="C100" s="23">
        <v>437046</v>
      </c>
      <c r="D100" s="24">
        <v>327786</v>
      </c>
      <c r="E100" s="24">
        <v>273153</v>
      </c>
      <c r="F100" s="36">
        <v>163893</v>
      </c>
      <c r="G100" s="36">
        <f>AVERAGEIFS(SalaryLevels[1/1],SalaryLevels[Salary Level],SalaryLevels[[#This Row],[Salary Level]])</f>
        <v>415400.75</v>
      </c>
      <c r="H100" s="36">
        <f>MAX(SalaryLevels[1/1])</f>
        <v>2228820</v>
      </c>
    </row>
    <row r="101" spans="1:8" x14ac:dyDescent="0.25">
      <c r="A101" s="22">
        <v>9</v>
      </c>
      <c r="B101" s="22">
        <v>11</v>
      </c>
      <c r="C101" s="23">
        <v>443598</v>
      </c>
      <c r="D101" s="24">
        <v>332700</v>
      </c>
      <c r="E101" s="24">
        <v>277248</v>
      </c>
      <c r="F101" s="36">
        <v>166350</v>
      </c>
      <c r="G101" s="36">
        <f>AVERAGEIFS(SalaryLevels[1/1],SalaryLevels[Salary Level],SalaryLevels[[#This Row],[Salary Level]])</f>
        <v>415400.75</v>
      </c>
      <c r="H101" s="36">
        <f>MAX(SalaryLevels[1/1])</f>
        <v>2228820</v>
      </c>
    </row>
    <row r="102" spans="1:8" ht="15.75" thickBot="1" x14ac:dyDescent="0.3">
      <c r="A102" s="25">
        <v>9</v>
      </c>
      <c r="B102" s="25">
        <v>12</v>
      </c>
      <c r="C102" s="26">
        <v>450255</v>
      </c>
      <c r="D102" s="27">
        <v>337692</v>
      </c>
      <c r="E102" s="27">
        <v>281409</v>
      </c>
      <c r="F102" s="37">
        <v>168846</v>
      </c>
      <c r="G102" s="37">
        <f>AVERAGEIFS(SalaryLevels[1/1],SalaryLevels[Salary Level],SalaryLevels[[#This Row],[Salary Level]])</f>
        <v>415400.75</v>
      </c>
      <c r="H102" s="37">
        <f>MAX(SalaryLevels[1/1])</f>
        <v>2228820</v>
      </c>
    </row>
    <row r="103" spans="1:8" x14ac:dyDescent="0.25">
      <c r="A103" s="38">
        <v>10</v>
      </c>
      <c r="B103" s="38">
        <v>1</v>
      </c>
      <c r="C103" s="18">
        <v>477090</v>
      </c>
      <c r="D103" s="19">
        <v>357819</v>
      </c>
      <c r="E103" s="19">
        <v>298182</v>
      </c>
      <c r="F103" s="32">
        <v>178908</v>
      </c>
      <c r="G103" s="32">
        <f>AVERAGEIFS(SalaryLevels[1/1],SalaryLevels[Salary Level],SalaryLevels[[#This Row],[Salary Level]])</f>
        <v>518479.5</v>
      </c>
      <c r="H103" s="32">
        <f>MAX(SalaryLevels[1/1])</f>
        <v>2228820</v>
      </c>
    </row>
    <row r="104" spans="1:8" x14ac:dyDescent="0.25">
      <c r="A104" s="22">
        <v>10</v>
      </c>
      <c r="B104" s="22">
        <v>2</v>
      </c>
      <c r="C104" s="23">
        <v>484236</v>
      </c>
      <c r="D104" s="24">
        <v>363177</v>
      </c>
      <c r="E104" s="24">
        <v>302649</v>
      </c>
      <c r="F104" s="36">
        <v>181590</v>
      </c>
      <c r="G104" s="36">
        <f>AVERAGEIFS(SalaryLevels[1/1],SalaryLevels[Salary Level],SalaryLevels[[#This Row],[Salary Level]])</f>
        <v>518479.5</v>
      </c>
      <c r="H104" s="36">
        <f>MAX(SalaryLevels[1/1])</f>
        <v>2228820</v>
      </c>
    </row>
    <row r="105" spans="1:8" x14ac:dyDescent="0.25">
      <c r="A105" s="22">
        <v>10</v>
      </c>
      <c r="B105" s="22">
        <v>3</v>
      </c>
      <c r="C105" s="23">
        <v>491505</v>
      </c>
      <c r="D105" s="24">
        <v>368628</v>
      </c>
      <c r="E105" s="24">
        <v>307191</v>
      </c>
      <c r="F105" s="36">
        <v>184314</v>
      </c>
      <c r="G105" s="36">
        <f>AVERAGEIFS(SalaryLevels[1/1],SalaryLevels[Salary Level],SalaryLevels[[#This Row],[Salary Level]])</f>
        <v>518479.5</v>
      </c>
      <c r="H105" s="36">
        <f>MAX(SalaryLevels[1/1])</f>
        <v>2228820</v>
      </c>
    </row>
    <row r="106" spans="1:8" x14ac:dyDescent="0.25">
      <c r="A106" s="22">
        <v>10</v>
      </c>
      <c r="B106" s="22">
        <v>4</v>
      </c>
      <c r="C106" s="23">
        <v>498879</v>
      </c>
      <c r="D106" s="24">
        <v>374160</v>
      </c>
      <c r="E106" s="24">
        <v>311799</v>
      </c>
      <c r="F106" s="36">
        <v>187080</v>
      </c>
      <c r="G106" s="36">
        <f>AVERAGEIFS(SalaryLevels[1/1],SalaryLevels[Salary Level],SalaryLevels[[#This Row],[Salary Level]])</f>
        <v>518479.5</v>
      </c>
      <c r="H106" s="36">
        <f>MAX(SalaryLevels[1/1])</f>
        <v>2228820</v>
      </c>
    </row>
    <row r="107" spans="1:8" x14ac:dyDescent="0.25">
      <c r="A107" s="22">
        <v>10</v>
      </c>
      <c r="B107" s="22">
        <v>5</v>
      </c>
      <c r="C107" s="23">
        <v>506355</v>
      </c>
      <c r="D107" s="24">
        <v>379767</v>
      </c>
      <c r="E107" s="24">
        <v>316473</v>
      </c>
      <c r="F107" s="36">
        <v>189882</v>
      </c>
      <c r="G107" s="36">
        <f>AVERAGEIFS(SalaryLevels[1/1],SalaryLevels[Salary Level],SalaryLevels[[#This Row],[Salary Level]])</f>
        <v>518479.5</v>
      </c>
      <c r="H107" s="36">
        <f>MAX(SalaryLevels[1/1])</f>
        <v>2228820</v>
      </c>
    </row>
    <row r="108" spans="1:8" x14ac:dyDescent="0.25">
      <c r="A108" s="22">
        <v>10</v>
      </c>
      <c r="B108" s="22">
        <v>6</v>
      </c>
      <c r="C108" s="23">
        <v>513957</v>
      </c>
      <c r="D108" s="24">
        <v>385467</v>
      </c>
      <c r="E108" s="24">
        <v>321222</v>
      </c>
      <c r="F108" s="36">
        <v>192735</v>
      </c>
      <c r="G108" s="36">
        <f>AVERAGEIFS(SalaryLevels[1/1],SalaryLevels[Salary Level],SalaryLevels[[#This Row],[Salary Level]])</f>
        <v>518479.5</v>
      </c>
      <c r="H108" s="36">
        <f>MAX(SalaryLevels[1/1])</f>
        <v>2228820</v>
      </c>
    </row>
    <row r="109" spans="1:8" x14ac:dyDescent="0.25">
      <c r="A109" s="22">
        <v>10</v>
      </c>
      <c r="B109" s="22">
        <v>7</v>
      </c>
      <c r="C109" s="23">
        <v>521664</v>
      </c>
      <c r="D109" s="24">
        <v>391248</v>
      </c>
      <c r="E109" s="24">
        <v>326040</v>
      </c>
      <c r="F109" s="36">
        <v>195624</v>
      </c>
      <c r="G109" s="36">
        <f>AVERAGEIFS(SalaryLevels[1/1],SalaryLevels[Salary Level],SalaryLevels[[#This Row],[Salary Level]])</f>
        <v>518479.5</v>
      </c>
      <c r="H109" s="36">
        <f>MAX(SalaryLevels[1/1])</f>
        <v>2228820</v>
      </c>
    </row>
    <row r="110" spans="1:8" x14ac:dyDescent="0.25">
      <c r="A110" s="22">
        <v>10</v>
      </c>
      <c r="B110" s="22">
        <v>8</v>
      </c>
      <c r="C110" s="23">
        <v>529488</v>
      </c>
      <c r="D110" s="24">
        <v>397116</v>
      </c>
      <c r="E110" s="24">
        <v>330930</v>
      </c>
      <c r="F110" s="36">
        <v>198558</v>
      </c>
      <c r="G110" s="36">
        <f>AVERAGEIFS(SalaryLevels[1/1],SalaryLevels[Salary Level],SalaryLevels[[#This Row],[Salary Level]])</f>
        <v>518479.5</v>
      </c>
      <c r="H110" s="36">
        <f>MAX(SalaryLevels[1/1])</f>
        <v>2228820</v>
      </c>
    </row>
    <row r="111" spans="1:8" x14ac:dyDescent="0.25">
      <c r="A111" s="22">
        <v>10</v>
      </c>
      <c r="B111" s="22">
        <v>9</v>
      </c>
      <c r="C111" s="23">
        <v>537432</v>
      </c>
      <c r="D111" s="24">
        <v>403074</v>
      </c>
      <c r="E111" s="24">
        <v>335895</v>
      </c>
      <c r="F111" s="36">
        <v>201537</v>
      </c>
      <c r="G111" s="36">
        <f>AVERAGEIFS(SalaryLevels[1/1],SalaryLevels[Salary Level],SalaryLevels[[#This Row],[Salary Level]])</f>
        <v>518479.5</v>
      </c>
      <c r="H111" s="36">
        <f>MAX(SalaryLevels[1/1])</f>
        <v>2228820</v>
      </c>
    </row>
    <row r="112" spans="1:8" x14ac:dyDescent="0.25">
      <c r="A112" s="22">
        <v>10</v>
      </c>
      <c r="B112" s="22">
        <v>10</v>
      </c>
      <c r="C112" s="23">
        <v>545493</v>
      </c>
      <c r="D112" s="24">
        <v>409119</v>
      </c>
      <c r="E112" s="24">
        <v>340932</v>
      </c>
      <c r="F112" s="36">
        <v>204561</v>
      </c>
      <c r="G112" s="36">
        <f>AVERAGEIFS(SalaryLevels[1/1],SalaryLevels[Salary Level],SalaryLevels[[#This Row],[Salary Level]])</f>
        <v>518479.5</v>
      </c>
      <c r="H112" s="36">
        <f>MAX(SalaryLevels[1/1])</f>
        <v>2228820</v>
      </c>
    </row>
    <row r="113" spans="1:8" x14ac:dyDescent="0.25">
      <c r="A113" s="22">
        <v>10</v>
      </c>
      <c r="B113" s="22">
        <v>11</v>
      </c>
      <c r="C113" s="23">
        <v>553674</v>
      </c>
      <c r="D113" s="24">
        <v>415257</v>
      </c>
      <c r="E113" s="24">
        <v>346047</v>
      </c>
      <c r="F113" s="36">
        <v>207627</v>
      </c>
      <c r="G113" s="36">
        <f>AVERAGEIFS(SalaryLevels[1/1],SalaryLevels[Salary Level],SalaryLevels[[#This Row],[Salary Level]])</f>
        <v>518479.5</v>
      </c>
      <c r="H113" s="36">
        <f>MAX(SalaryLevels[1/1])</f>
        <v>2228820</v>
      </c>
    </row>
    <row r="114" spans="1:8" ht="15.75" thickBot="1" x14ac:dyDescent="0.3">
      <c r="A114" s="25">
        <v>10</v>
      </c>
      <c r="B114" s="25">
        <v>12</v>
      </c>
      <c r="C114" s="23">
        <v>561981</v>
      </c>
      <c r="D114" s="24">
        <v>421485</v>
      </c>
      <c r="E114" s="24">
        <v>351237</v>
      </c>
      <c r="F114" s="36">
        <v>210744</v>
      </c>
      <c r="G114" s="36">
        <f>AVERAGEIFS(SalaryLevels[1/1],SalaryLevels[Salary Level],SalaryLevels[[#This Row],[Salary Level]])</f>
        <v>518479.5</v>
      </c>
      <c r="H114" s="36">
        <f>MAX(SalaryLevels[1/1])</f>
        <v>2228820</v>
      </c>
    </row>
    <row r="115" spans="1:8" x14ac:dyDescent="0.25">
      <c r="A115" s="17">
        <v>11</v>
      </c>
      <c r="B115" s="17">
        <v>1</v>
      </c>
      <c r="C115" s="18">
        <v>744255</v>
      </c>
      <c r="D115" s="19">
        <v>558192</v>
      </c>
      <c r="E115" s="19">
        <v>465159</v>
      </c>
      <c r="F115" s="32">
        <v>279096</v>
      </c>
      <c r="G115" s="32">
        <f>AVERAGEIFS(SalaryLevels[1/1],SalaryLevels[Salary Level],SalaryLevels[[#This Row],[Salary Level]])</f>
        <v>808837.5</v>
      </c>
      <c r="H115" s="32">
        <f>MAX(SalaryLevels[1/1])</f>
        <v>2228820</v>
      </c>
    </row>
    <row r="116" spans="1:8" x14ac:dyDescent="0.25">
      <c r="A116" s="22">
        <v>11</v>
      </c>
      <c r="B116" s="22">
        <v>2</v>
      </c>
      <c r="C116" s="23">
        <v>755418</v>
      </c>
      <c r="D116" s="24">
        <v>566565</v>
      </c>
      <c r="E116" s="24">
        <v>472137</v>
      </c>
      <c r="F116" s="36">
        <v>283281</v>
      </c>
      <c r="G116" s="36">
        <f>AVERAGEIFS(SalaryLevels[1/1],SalaryLevels[Salary Level],SalaryLevels[[#This Row],[Salary Level]])</f>
        <v>808837.5</v>
      </c>
      <c r="H116" s="36">
        <f>MAX(SalaryLevels[1/1])</f>
        <v>2228820</v>
      </c>
    </row>
    <row r="117" spans="1:8" x14ac:dyDescent="0.25">
      <c r="A117" s="22">
        <v>11</v>
      </c>
      <c r="B117" s="22">
        <v>3</v>
      </c>
      <c r="C117" s="23">
        <v>766749</v>
      </c>
      <c r="D117" s="24">
        <v>575061</v>
      </c>
      <c r="E117" s="24">
        <v>479217</v>
      </c>
      <c r="F117" s="36">
        <v>287532</v>
      </c>
      <c r="G117" s="36">
        <f>AVERAGEIFS(SalaryLevels[1/1],SalaryLevels[Salary Level],SalaryLevels[[#This Row],[Salary Level]])</f>
        <v>808837.5</v>
      </c>
      <c r="H117" s="36">
        <f>MAX(SalaryLevels[1/1])</f>
        <v>2228820</v>
      </c>
    </row>
    <row r="118" spans="1:8" x14ac:dyDescent="0.25">
      <c r="A118" s="22">
        <v>11</v>
      </c>
      <c r="B118" s="22">
        <v>4</v>
      </c>
      <c r="C118" s="23">
        <v>778266</v>
      </c>
      <c r="D118" s="24">
        <v>583701</v>
      </c>
      <c r="E118" s="24">
        <v>486417</v>
      </c>
      <c r="F118" s="36">
        <v>291849</v>
      </c>
      <c r="G118" s="36">
        <f>AVERAGEIFS(SalaryLevels[1/1],SalaryLevels[Salary Level],SalaryLevels[[#This Row],[Salary Level]])</f>
        <v>808837.5</v>
      </c>
      <c r="H118" s="36">
        <f>MAX(SalaryLevels[1/1])</f>
        <v>2228820</v>
      </c>
    </row>
    <row r="119" spans="1:8" x14ac:dyDescent="0.25">
      <c r="A119" s="22">
        <v>11</v>
      </c>
      <c r="B119" s="22">
        <v>5</v>
      </c>
      <c r="C119" s="23">
        <v>789930</v>
      </c>
      <c r="D119" s="24">
        <v>592449</v>
      </c>
      <c r="E119" s="24">
        <v>493707</v>
      </c>
      <c r="F119" s="36">
        <v>296223</v>
      </c>
      <c r="G119" s="36">
        <f>AVERAGEIFS(SalaryLevels[1/1],SalaryLevels[Salary Level],SalaryLevels[[#This Row],[Salary Level]])</f>
        <v>808837.5</v>
      </c>
      <c r="H119" s="36">
        <f>MAX(SalaryLevels[1/1])</f>
        <v>2228820</v>
      </c>
    </row>
    <row r="120" spans="1:8" x14ac:dyDescent="0.25">
      <c r="A120" s="22">
        <v>11</v>
      </c>
      <c r="B120" s="22">
        <v>6</v>
      </c>
      <c r="C120" s="23">
        <v>801786</v>
      </c>
      <c r="D120" s="24">
        <v>601341</v>
      </c>
      <c r="E120" s="24">
        <v>501117</v>
      </c>
      <c r="F120" s="36">
        <v>300669</v>
      </c>
      <c r="G120" s="36">
        <f>AVERAGEIFS(SalaryLevels[1/1],SalaryLevels[Salary Level],SalaryLevels[[#This Row],[Salary Level]])</f>
        <v>808837.5</v>
      </c>
      <c r="H120" s="36">
        <f>MAX(SalaryLevels[1/1])</f>
        <v>2228820</v>
      </c>
    </row>
    <row r="121" spans="1:8" x14ac:dyDescent="0.25">
      <c r="A121" s="22">
        <v>11</v>
      </c>
      <c r="B121" s="22">
        <v>7</v>
      </c>
      <c r="C121" s="23">
        <v>813801</v>
      </c>
      <c r="D121" s="24">
        <v>610350</v>
      </c>
      <c r="E121" s="24">
        <v>508626</v>
      </c>
      <c r="F121" s="36">
        <v>305175</v>
      </c>
      <c r="G121" s="36">
        <f>AVERAGEIFS(SalaryLevels[1/1],SalaryLevels[Salary Level],SalaryLevels[[#This Row],[Salary Level]])</f>
        <v>808837.5</v>
      </c>
      <c r="H121" s="36">
        <f>MAX(SalaryLevels[1/1])</f>
        <v>2228820</v>
      </c>
    </row>
    <row r="122" spans="1:8" x14ac:dyDescent="0.25">
      <c r="A122" s="22">
        <v>11</v>
      </c>
      <c r="B122" s="22">
        <v>8</v>
      </c>
      <c r="C122" s="23">
        <v>826014</v>
      </c>
      <c r="D122" s="24">
        <v>619512</v>
      </c>
      <c r="E122" s="24">
        <v>516258</v>
      </c>
      <c r="F122" s="36">
        <v>309756</v>
      </c>
      <c r="G122" s="36">
        <f>AVERAGEIFS(SalaryLevels[1/1],SalaryLevels[Salary Level],SalaryLevels[[#This Row],[Salary Level]])</f>
        <v>808837.5</v>
      </c>
      <c r="H122" s="36">
        <f>MAX(SalaryLevels[1/1])</f>
        <v>2228820</v>
      </c>
    </row>
    <row r="123" spans="1:8" x14ac:dyDescent="0.25">
      <c r="A123" s="22">
        <v>11</v>
      </c>
      <c r="B123" s="22">
        <v>9</v>
      </c>
      <c r="C123" s="23">
        <v>838401</v>
      </c>
      <c r="D123" s="24">
        <v>628800</v>
      </c>
      <c r="E123" s="24">
        <v>524001</v>
      </c>
      <c r="F123" s="36">
        <v>314400</v>
      </c>
      <c r="G123" s="36">
        <f>AVERAGEIFS(SalaryLevels[1/1],SalaryLevels[Salary Level],SalaryLevels[[#This Row],[Salary Level]])</f>
        <v>808837.5</v>
      </c>
      <c r="H123" s="36">
        <f>MAX(SalaryLevels[1/1])</f>
        <v>2228820</v>
      </c>
    </row>
    <row r="124" spans="1:8" x14ac:dyDescent="0.25">
      <c r="A124" s="22">
        <v>11</v>
      </c>
      <c r="B124" s="22">
        <v>10</v>
      </c>
      <c r="C124" s="23">
        <v>850980</v>
      </c>
      <c r="D124" s="24">
        <v>638235</v>
      </c>
      <c r="E124" s="24">
        <v>531864</v>
      </c>
      <c r="F124" s="36">
        <v>319119</v>
      </c>
      <c r="G124" s="36">
        <f>AVERAGEIFS(SalaryLevels[1/1],SalaryLevels[Salary Level],SalaryLevels[[#This Row],[Salary Level]])</f>
        <v>808837.5</v>
      </c>
      <c r="H124" s="36">
        <f>MAX(SalaryLevels[1/1])</f>
        <v>2228820</v>
      </c>
    </row>
    <row r="125" spans="1:8" x14ac:dyDescent="0.25">
      <c r="A125" s="22">
        <v>11</v>
      </c>
      <c r="B125" s="22">
        <v>11</v>
      </c>
      <c r="C125" s="23">
        <v>863745</v>
      </c>
      <c r="D125" s="24">
        <v>647808</v>
      </c>
      <c r="E125" s="24">
        <v>539841</v>
      </c>
      <c r="F125" s="36">
        <v>323904</v>
      </c>
      <c r="G125" s="36">
        <f>AVERAGEIFS(SalaryLevels[1/1],SalaryLevels[Salary Level],SalaryLevels[[#This Row],[Salary Level]])</f>
        <v>808837.5</v>
      </c>
      <c r="H125" s="36">
        <f>MAX(SalaryLevels[1/1])</f>
        <v>2228820</v>
      </c>
    </row>
    <row r="126" spans="1:8" ht="15.75" thickBot="1" x14ac:dyDescent="0.3">
      <c r="A126" s="25">
        <v>11</v>
      </c>
      <c r="B126" s="25">
        <v>12</v>
      </c>
      <c r="C126" s="26">
        <v>876705</v>
      </c>
      <c r="D126" s="27">
        <v>657528</v>
      </c>
      <c r="E126" s="27">
        <v>547941</v>
      </c>
      <c r="F126" s="37">
        <v>328764</v>
      </c>
      <c r="G126" s="37">
        <f>AVERAGEIFS(SalaryLevels[1/1],SalaryLevels[Salary Level],SalaryLevels[[#This Row],[Salary Level]])</f>
        <v>808837.5</v>
      </c>
      <c r="H126" s="37">
        <f>MAX(SalaryLevels[1/1])</f>
        <v>2228820</v>
      </c>
    </row>
    <row r="127" spans="1:8" x14ac:dyDescent="0.25">
      <c r="A127" s="17">
        <v>12</v>
      </c>
      <c r="B127" s="17">
        <v>1</v>
      </c>
      <c r="C127" s="18">
        <v>882042</v>
      </c>
      <c r="D127" s="19">
        <v>661533</v>
      </c>
      <c r="E127" s="19">
        <v>551277</v>
      </c>
      <c r="F127" s="32">
        <v>330765</v>
      </c>
      <c r="G127" s="32">
        <f>AVERAGEIFS(SalaryLevels[1/1],SalaryLevels[Salary Level],SalaryLevels[[#This Row],[Salary Level]])</f>
        <v>958575.75</v>
      </c>
      <c r="H127" s="32">
        <f>MAX(SalaryLevels[1/1])</f>
        <v>2228820</v>
      </c>
    </row>
    <row r="128" spans="1:8" x14ac:dyDescent="0.25">
      <c r="A128" s="22">
        <v>12</v>
      </c>
      <c r="B128" s="22">
        <v>2</v>
      </c>
      <c r="C128" s="23">
        <v>895278</v>
      </c>
      <c r="D128" s="24">
        <v>671460</v>
      </c>
      <c r="E128" s="24">
        <v>559548</v>
      </c>
      <c r="F128" s="36">
        <v>335730</v>
      </c>
      <c r="G128" s="36">
        <f>AVERAGEIFS(SalaryLevels[1/1],SalaryLevels[Salary Level],SalaryLevels[[#This Row],[Salary Level]])</f>
        <v>958575.75</v>
      </c>
      <c r="H128" s="36">
        <f>MAX(SalaryLevels[1/1])</f>
        <v>2228820</v>
      </c>
    </row>
    <row r="129" spans="1:8" x14ac:dyDescent="0.25">
      <c r="A129" s="22">
        <v>12</v>
      </c>
      <c r="B129" s="22">
        <v>3</v>
      </c>
      <c r="C129" s="23">
        <v>908700</v>
      </c>
      <c r="D129" s="24">
        <v>681525</v>
      </c>
      <c r="E129" s="24">
        <v>567939</v>
      </c>
      <c r="F129" s="36">
        <v>340764</v>
      </c>
      <c r="G129" s="36">
        <f>AVERAGEIFS(SalaryLevels[1/1],SalaryLevels[Salary Level],SalaryLevels[[#This Row],[Salary Level]])</f>
        <v>958575.75</v>
      </c>
      <c r="H129" s="36">
        <f>MAX(SalaryLevels[1/1])</f>
        <v>2228820</v>
      </c>
    </row>
    <row r="130" spans="1:8" x14ac:dyDescent="0.25">
      <c r="A130" s="22">
        <v>12</v>
      </c>
      <c r="B130" s="22">
        <v>4</v>
      </c>
      <c r="C130" s="23">
        <v>922323</v>
      </c>
      <c r="D130" s="24">
        <v>691743</v>
      </c>
      <c r="E130" s="24">
        <v>576453</v>
      </c>
      <c r="F130" s="36">
        <v>345870</v>
      </c>
      <c r="G130" s="36">
        <f>AVERAGEIFS(SalaryLevels[1/1],SalaryLevels[Salary Level],SalaryLevels[[#This Row],[Salary Level]])</f>
        <v>958575.75</v>
      </c>
      <c r="H130" s="36">
        <f>MAX(SalaryLevels[1/1])</f>
        <v>2228820</v>
      </c>
    </row>
    <row r="131" spans="1:8" x14ac:dyDescent="0.25">
      <c r="A131" s="22">
        <v>12</v>
      </c>
      <c r="B131" s="22">
        <v>5</v>
      </c>
      <c r="C131" s="23">
        <v>936171</v>
      </c>
      <c r="D131" s="24">
        <v>702129</v>
      </c>
      <c r="E131" s="24">
        <v>585108</v>
      </c>
      <c r="F131" s="36">
        <v>351063</v>
      </c>
      <c r="G131" s="36">
        <f>AVERAGEIFS(SalaryLevels[1/1],SalaryLevels[Salary Level],SalaryLevels[[#This Row],[Salary Level]])</f>
        <v>958575.75</v>
      </c>
      <c r="H131" s="36">
        <f>MAX(SalaryLevels[1/1])</f>
        <v>2228820</v>
      </c>
    </row>
    <row r="132" spans="1:8" x14ac:dyDescent="0.25">
      <c r="A132" s="22">
        <v>12</v>
      </c>
      <c r="B132" s="22">
        <v>6</v>
      </c>
      <c r="C132" s="23">
        <v>950220</v>
      </c>
      <c r="D132" s="24">
        <v>712665</v>
      </c>
      <c r="E132" s="24">
        <v>593889</v>
      </c>
      <c r="F132" s="36">
        <v>356334</v>
      </c>
      <c r="G132" s="36">
        <f>AVERAGEIFS(SalaryLevels[1/1],SalaryLevels[Salary Level],SalaryLevels[[#This Row],[Salary Level]])</f>
        <v>958575.75</v>
      </c>
      <c r="H132" s="36">
        <f>MAX(SalaryLevels[1/1])</f>
        <v>2228820</v>
      </c>
    </row>
    <row r="133" spans="1:8" x14ac:dyDescent="0.25">
      <c r="A133" s="22">
        <v>12</v>
      </c>
      <c r="B133" s="22">
        <v>7</v>
      </c>
      <c r="C133" s="23">
        <v>964464</v>
      </c>
      <c r="D133" s="24">
        <v>723348</v>
      </c>
      <c r="E133" s="24">
        <v>602790</v>
      </c>
      <c r="F133" s="36">
        <v>361674</v>
      </c>
      <c r="G133" s="36">
        <f>AVERAGEIFS(SalaryLevels[1/1],SalaryLevels[Salary Level],SalaryLevels[[#This Row],[Salary Level]])</f>
        <v>958575.75</v>
      </c>
      <c r="H133" s="36">
        <f>MAX(SalaryLevels[1/1])</f>
        <v>2228820</v>
      </c>
    </row>
    <row r="134" spans="1:8" x14ac:dyDescent="0.25">
      <c r="A134" s="22">
        <v>12</v>
      </c>
      <c r="B134" s="22">
        <v>8</v>
      </c>
      <c r="C134" s="23">
        <v>978936</v>
      </c>
      <c r="D134" s="24">
        <v>734202</v>
      </c>
      <c r="E134" s="24">
        <v>611835</v>
      </c>
      <c r="F134" s="36">
        <v>367101</v>
      </c>
      <c r="G134" s="36">
        <f>AVERAGEIFS(SalaryLevels[1/1],SalaryLevels[Salary Level],SalaryLevels[[#This Row],[Salary Level]])</f>
        <v>958575.75</v>
      </c>
      <c r="H134" s="36">
        <f>MAX(SalaryLevels[1/1])</f>
        <v>2228820</v>
      </c>
    </row>
    <row r="135" spans="1:8" x14ac:dyDescent="0.25">
      <c r="A135" s="22">
        <v>12</v>
      </c>
      <c r="B135" s="22">
        <v>9</v>
      </c>
      <c r="C135" s="23">
        <v>993609</v>
      </c>
      <c r="D135" s="24">
        <v>745206</v>
      </c>
      <c r="E135" s="24">
        <v>621006</v>
      </c>
      <c r="F135" s="36">
        <v>372603</v>
      </c>
      <c r="G135" s="36">
        <f>AVERAGEIFS(SalaryLevels[1/1],SalaryLevels[Salary Level],SalaryLevels[[#This Row],[Salary Level]])</f>
        <v>958575.75</v>
      </c>
      <c r="H135" s="36">
        <f>MAX(SalaryLevels[1/1])</f>
        <v>2228820</v>
      </c>
    </row>
    <row r="136" spans="1:8" x14ac:dyDescent="0.25">
      <c r="A136" s="22">
        <v>12</v>
      </c>
      <c r="B136" s="22">
        <v>10</v>
      </c>
      <c r="C136" s="23">
        <v>1008519</v>
      </c>
      <c r="D136" s="24">
        <v>756390</v>
      </c>
      <c r="E136" s="24">
        <v>630324</v>
      </c>
      <c r="F136" s="36">
        <v>378195</v>
      </c>
      <c r="G136" s="36">
        <f>AVERAGEIFS(SalaryLevels[1/1],SalaryLevels[Salary Level],SalaryLevels[[#This Row],[Salary Level]])</f>
        <v>958575.75</v>
      </c>
      <c r="H136" s="36">
        <f>MAX(SalaryLevels[1/1])</f>
        <v>2228820</v>
      </c>
    </row>
    <row r="137" spans="1:8" x14ac:dyDescent="0.25">
      <c r="A137" s="22">
        <v>12</v>
      </c>
      <c r="B137" s="22">
        <v>11</v>
      </c>
      <c r="C137" s="23">
        <v>1023648</v>
      </c>
      <c r="D137" s="24">
        <v>767736</v>
      </c>
      <c r="E137" s="24">
        <v>639780</v>
      </c>
      <c r="F137" s="36">
        <v>383868</v>
      </c>
      <c r="G137" s="36">
        <f>AVERAGEIFS(SalaryLevels[1/1],SalaryLevels[Salary Level],SalaryLevels[[#This Row],[Salary Level]])</f>
        <v>958575.75</v>
      </c>
      <c r="H137" s="36">
        <f>MAX(SalaryLevels[1/1])</f>
        <v>2228820</v>
      </c>
    </row>
    <row r="138" spans="1:8" ht="15.75" thickBot="1" x14ac:dyDescent="0.3">
      <c r="A138" s="25">
        <v>12</v>
      </c>
      <c r="B138" s="25">
        <v>12</v>
      </c>
      <c r="C138" s="26">
        <v>1038999</v>
      </c>
      <c r="D138" s="27">
        <v>779250</v>
      </c>
      <c r="E138" s="27">
        <v>649374</v>
      </c>
      <c r="F138" s="37">
        <v>389625</v>
      </c>
      <c r="G138" s="37">
        <f>AVERAGEIFS(SalaryLevels[1/1],SalaryLevels[Salary Level],SalaryLevels[[#This Row],[Salary Level]])</f>
        <v>958575.75</v>
      </c>
      <c r="H138" s="37">
        <f>MAX(SalaryLevels[1/1])</f>
        <v>2228820</v>
      </c>
    </row>
    <row r="139" spans="1:8" x14ac:dyDescent="0.25">
      <c r="A139" s="40">
        <v>13</v>
      </c>
      <c r="B139" s="17">
        <v>1</v>
      </c>
      <c r="C139" s="18">
        <v>1057326</v>
      </c>
      <c r="D139" s="19">
        <v>792996</v>
      </c>
      <c r="E139" s="19">
        <v>660828</v>
      </c>
      <c r="F139" s="32">
        <v>396498</v>
      </c>
      <c r="G139" s="32">
        <f>AVERAGEIFS(SalaryLevels[1/1],SalaryLevels[Salary Level],SalaryLevels[[#This Row],[Salary Level]])</f>
        <v>1149084.25</v>
      </c>
      <c r="H139" s="32">
        <f>MAX(SalaryLevels[1/1])</f>
        <v>2228820</v>
      </c>
    </row>
    <row r="140" spans="1:8" x14ac:dyDescent="0.25">
      <c r="A140" s="41">
        <v>13</v>
      </c>
      <c r="B140" s="22">
        <v>2</v>
      </c>
      <c r="C140" s="23">
        <v>1073202</v>
      </c>
      <c r="D140" s="24">
        <v>804903</v>
      </c>
      <c r="E140" s="24">
        <v>670752</v>
      </c>
      <c r="F140" s="36">
        <v>402450</v>
      </c>
      <c r="G140" s="36">
        <f>AVERAGEIFS(SalaryLevels[1/1],SalaryLevels[Salary Level],SalaryLevels[[#This Row],[Salary Level]])</f>
        <v>1149084.25</v>
      </c>
      <c r="H140" s="36">
        <f>MAX(SalaryLevels[1/1])</f>
        <v>2228820</v>
      </c>
    </row>
    <row r="141" spans="1:8" x14ac:dyDescent="0.25">
      <c r="A141" s="41">
        <v>13</v>
      </c>
      <c r="B141" s="22">
        <v>3</v>
      </c>
      <c r="C141" s="23">
        <v>1089294</v>
      </c>
      <c r="D141" s="24">
        <v>816972</v>
      </c>
      <c r="E141" s="24">
        <v>680808</v>
      </c>
      <c r="F141" s="36">
        <v>408486</v>
      </c>
      <c r="G141" s="36">
        <f>AVERAGEIFS(SalaryLevels[1/1],SalaryLevels[Salary Level],SalaryLevels[[#This Row],[Salary Level]])</f>
        <v>1149084.25</v>
      </c>
      <c r="H141" s="36">
        <f>MAX(SalaryLevels[1/1])</f>
        <v>2228820</v>
      </c>
    </row>
    <row r="142" spans="1:8" x14ac:dyDescent="0.25">
      <c r="A142" s="41">
        <v>13</v>
      </c>
      <c r="B142" s="22">
        <v>4</v>
      </c>
      <c r="C142" s="23">
        <v>1105641</v>
      </c>
      <c r="D142" s="24">
        <v>829230</v>
      </c>
      <c r="E142" s="24">
        <v>691026</v>
      </c>
      <c r="F142" s="36">
        <v>414615</v>
      </c>
      <c r="G142" s="36">
        <f>AVERAGEIFS(SalaryLevels[1/1],SalaryLevels[Salary Level],SalaryLevels[[#This Row],[Salary Level]])</f>
        <v>1149084.25</v>
      </c>
      <c r="H142" s="36">
        <f>MAX(SalaryLevels[1/1])</f>
        <v>2228820</v>
      </c>
    </row>
    <row r="143" spans="1:8" x14ac:dyDescent="0.25">
      <c r="A143" s="41">
        <v>13</v>
      </c>
      <c r="B143" s="22">
        <v>5</v>
      </c>
      <c r="C143" s="23">
        <v>1122225</v>
      </c>
      <c r="D143" s="24">
        <v>841668</v>
      </c>
      <c r="E143" s="24">
        <v>701391</v>
      </c>
      <c r="F143" s="36">
        <v>420834</v>
      </c>
      <c r="G143" s="36">
        <f>AVERAGEIFS(SalaryLevels[1/1],SalaryLevels[Salary Level],SalaryLevels[[#This Row],[Salary Level]])</f>
        <v>1149084.25</v>
      </c>
      <c r="H143" s="36">
        <f>MAX(SalaryLevels[1/1])</f>
        <v>2228820</v>
      </c>
    </row>
    <row r="144" spans="1:8" x14ac:dyDescent="0.25">
      <c r="A144" s="41">
        <v>13</v>
      </c>
      <c r="B144" s="22">
        <v>6</v>
      </c>
      <c r="C144" s="23">
        <v>1139058</v>
      </c>
      <c r="D144" s="24">
        <v>854295</v>
      </c>
      <c r="E144" s="24">
        <v>711912</v>
      </c>
      <c r="F144" s="36">
        <v>427146</v>
      </c>
      <c r="G144" s="36">
        <f>AVERAGEIFS(SalaryLevels[1/1],SalaryLevels[Salary Level],SalaryLevels[[#This Row],[Salary Level]])</f>
        <v>1149084.25</v>
      </c>
      <c r="H144" s="36">
        <f>MAX(SalaryLevels[1/1])</f>
        <v>2228820</v>
      </c>
    </row>
    <row r="145" spans="1:8" x14ac:dyDescent="0.25">
      <c r="A145" s="41">
        <v>13</v>
      </c>
      <c r="B145" s="22">
        <v>7</v>
      </c>
      <c r="C145" s="23">
        <v>1156143</v>
      </c>
      <c r="D145" s="24">
        <v>867108</v>
      </c>
      <c r="E145" s="24">
        <v>722589</v>
      </c>
      <c r="F145" s="36">
        <v>433554</v>
      </c>
      <c r="G145" s="36">
        <f>AVERAGEIFS(SalaryLevels[1/1],SalaryLevels[Salary Level],SalaryLevels[[#This Row],[Salary Level]])</f>
        <v>1149084.25</v>
      </c>
      <c r="H145" s="36">
        <f>MAX(SalaryLevels[1/1])</f>
        <v>2228820</v>
      </c>
    </row>
    <row r="146" spans="1:8" x14ac:dyDescent="0.25">
      <c r="A146" s="41">
        <v>13</v>
      </c>
      <c r="B146" s="22">
        <v>8</v>
      </c>
      <c r="C146" s="23">
        <v>1173483</v>
      </c>
      <c r="D146" s="24">
        <v>880113</v>
      </c>
      <c r="E146" s="24">
        <v>733428</v>
      </c>
      <c r="F146" s="36">
        <v>440055</v>
      </c>
      <c r="G146" s="36">
        <f>AVERAGEIFS(SalaryLevels[1/1],SalaryLevels[Salary Level],SalaryLevels[[#This Row],[Salary Level]])</f>
        <v>1149084.25</v>
      </c>
      <c r="H146" s="36">
        <f>MAX(SalaryLevels[1/1])</f>
        <v>2228820</v>
      </c>
    </row>
    <row r="147" spans="1:8" x14ac:dyDescent="0.25">
      <c r="A147" s="41">
        <v>13</v>
      </c>
      <c r="B147" s="22">
        <v>9</v>
      </c>
      <c r="C147" s="23">
        <v>1191096</v>
      </c>
      <c r="D147" s="24">
        <v>893322</v>
      </c>
      <c r="E147" s="24">
        <v>744435</v>
      </c>
      <c r="F147" s="36">
        <v>446661</v>
      </c>
      <c r="G147" s="36">
        <f>AVERAGEIFS(SalaryLevels[1/1],SalaryLevels[Salary Level],SalaryLevels[[#This Row],[Salary Level]])</f>
        <v>1149084.25</v>
      </c>
      <c r="H147" s="36">
        <f>MAX(SalaryLevels[1/1])</f>
        <v>2228820</v>
      </c>
    </row>
    <row r="148" spans="1:8" x14ac:dyDescent="0.25">
      <c r="A148" s="41">
        <v>13</v>
      </c>
      <c r="B148" s="22">
        <v>10</v>
      </c>
      <c r="C148" s="23">
        <v>1208952</v>
      </c>
      <c r="D148" s="24">
        <v>906714</v>
      </c>
      <c r="E148" s="24">
        <v>755595</v>
      </c>
      <c r="F148" s="36">
        <v>453357</v>
      </c>
      <c r="G148" s="36">
        <f>AVERAGEIFS(SalaryLevels[1/1],SalaryLevels[Salary Level],SalaryLevels[[#This Row],[Salary Level]])</f>
        <v>1149084.25</v>
      </c>
      <c r="H148" s="36">
        <f>MAX(SalaryLevels[1/1])</f>
        <v>2228820</v>
      </c>
    </row>
    <row r="149" spans="1:8" x14ac:dyDescent="0.25">
      <c r="A149" s="41">
        <v>13</v>
      </c>
      <c r="B149" s="22">
        <v>11</v>
      </c>
      <c r="C149" s="23">
        <v>1227096</v>
      </c>
      <c r="D149" s="24">
        <v>920322</v>
      </c>
      <c r="E149" s="24">
        <v>766935</v>
      </c>
      <c r="F149" s="36">
        <v>460161</v>
      </c>
      <c r="G149" s="36">
        <f>AVERAGEIFS(SalaryLevels[1/1],SalaryLevels[Salary Level],SalaryLevels[[#This Row],[Salary Level]])</f>
        <v>1149084.25</v>
      </c>
      <c r="H149" s="36">
        <f>MAX(SalaryLevels[1/1])</f>
        <v>2228820</v>
      </c>
    </row>
    <row r="150" spans="1:8" ht="15.75" thickBot="1" x14ac:dyDescent="0.3">
      <c r="A150" s="42">
        <v>13</v>
      </c>
      <c r="B150" s="25">
        <v>12</v>
      </c>
      <c r="C150" s="26">
        <v>1245495</v>
      </c>
      <c r="D150" s="27">
        <v>934122</v>
      </c>
      <c r="E150" s="27">
        <v>778434</v>
      </c>
      <c r="F150" s="37">
        <v>467061</v>
      </c>
      <c r="G150" s="37">
        <f>AVERAGEIFS(SalaryLevels[1/1],SalaryLevels[Salary Level],SalaryLevels[[#This Row],[Salary Level]])</f>
        <v>1149084.25</v>
      </c>
      <c r="H150" s="37">
        <f>MAX(SalaryLevels[1/1])</f>
        <v>2228820</v>
      </c>
    </row>
    <row r="151" spans="1:8" x14ac:dyDescent="0.25">
      <c r="A151" s="38">
        <v>14</v>
      </c>
      <c r="B151" s="38">
        <v>1</v>
      </c>
      <c r="C151" s="33">
        <v>1251183</v>
      </c>
      <c r="D151" s="34">
        <v>938388</v>
      </c>
      <c r="E151" s="34">
        <v>781989</v>
      </c>
      <c r="F151" s="35">
        <v>469194</v>
      </c>
      <c r="G151" s="35">
        <f>AVERAGEIFS(SalaryLevels[1/1],SalaryLevels[Salary Level],SalaryLevels[[#This Row],[Salary Level]])</f>
        <v>1370239.3846153845</v>
      </c>
      <c r="H151" s="35">
        <f>MAX(SalaryLevels[1/1])</f>
        <v>2228820</v>
      </c>
    </row>
    <row r="152" spans="1:8" x14ac:dyDescent="0.25">
      <c r="A152" s="22">
        <v>14</v>
      </c>
      <c r="B152" s="22">
        <v>2</v>
      </c>
      <c r="C152" s="23">
        <v>1269960</v>
      </c>
      <c r="D152" s="24">
        <v>952470</v>
      </c>
      <c r="E152" s="24">
        <v>793725</v>
      </c>
      <c r="F152" s="36">
        <v>476235</v>
      </c>
      <c r="G152" s="36">
        <f>AVERAGEIFS(SalaryLevels[1/1],SalaryLevels[Salary Level],SalaryLevels[[#This Row],[Salary Level]])</f>
        <v>1370239.3846153845</v>
      </c>
      <c r="H152" s="36">
        <f>MAX(SalaryLevels[1/1])</f>
        <v>2228820</v>
      </c>
    </row>
    <row r="153" spans="1:8" x14ac:dyDescent="0.25">
      <c r="A153" s="22">
        <v>14</v>
      </c>
      <c r="B153" s="22">
        <v>3</v>
      </c>
      <c r="C153" s="23">
        <v>1289019</v>
      </c>
      <c r="D153" s="24">
        <v>966765</v>
      </c>
      <c r="E153" s="24">
        <v>805638</v>
      </c>
      <c r="F153" s="36">
        <v>483381</v>
      </c>
      <c r="G153" s="36">
        <f>AVERAGEIFS(SalaryLevels[1/1],SalaryLevels[Salary Level],SalaryLevels[[#This Row],[Salary Level]])</f>
        <v>1370239.3846153845</v>
      </c>
      <c r="H153" s="36">
        <f>MAX(SalaryLevels[1/1])</f>
        <v>2228820</v>
      </c>
    </row>
    <row r="154" spans="1:8" x14ac:dyDescent="0.25">
      <c r="A154" s="22">
        <v>14</v>
      </c>
      <c r="B154" s="22">
        <v>4</v>
      </c>
      <c r="C154" s="23">
        <v>1308345</v>
      </c>
      <c r="D154" s="24">
        <v>981258</v>
      </c>
      <c r="E154" s="24">
        <v>817716</v>
      </c>
      <c r="F154" s="36">
        <v>490629</v>
      </c>
      <c r="G154" s="36">
        <f>AVERAGEIFS(SalaryLevels[1/1],SalaryLevels[Salary Level],SalaryLevels[[#This Row],[Salary Level]])</f>
        <v>1370239.3846153845</v>
      </c>
      <c r="H154" s="36">
        <f>MAX(SalaryLevels[1/1])</f>
        <v>2228820</v>
      </c>
    </row>
    <row r="155" spans="1:8" x14ac:dyDescent="0.25">
      <c r="A155" s="22">
        <v>14</v>
      </c>
      <c r="B155" s="22">
        <v>5</v>
      </c>
      <c r="C155" s="23">
        <v>1327974</v>
      </c>
      <c r="D155" s="24">
        <v>995982</v>
      </c>
      <c r="E155" s="24">
        <v>829983</v>
      </c>
      <c r="F155" s="36">
        <v>497991</v>
      </c>
      <c r="G155" s="36">
        <f>AVERAGEIFS(SalaryLevels[1/1],SalaryLevels[Salary Level],SalaryLevels[[#This Row],[Salary Level]])</f>
        <v>1370239.3846153845</v>
      </c>
      <c r="H155" s="36">
        <f>MAX(SalaryLevels[1/1])</f>
        <v>2228820</v>
      </c>
    </row>
    <row r="156" spans="1:8" x14ac:dyDescent="0.25">
      <c r="A156" s="22">
        <v>14</v>
      </c>
      <c r="B156" s="22">
        <v>6</v>
      </c>
      <c r="C156" s="23">
        <v>1347897</v>
      </c>
      <c r="D156" s="24">
        <v>1010922</v>
      </c>
      <c r="E156" s="24">
        <v>842436</v>
      </c>
      <c r="F156" s="36">
        <v>505461</v>
      </c>
      <c r="G156" s="36">
        <f>AVERAGEIFS(SalaryLevels[1/1],SalaryLevels[Salary Level],SalaryLevels[[#This Row],[Salary Level]])</f>
        <v>1370239.3846153845</v>
      </c>
      <c r="H156" s="36">
        <f>MAX(SalaryLevels[1/1])</f>
        <v>2228820</v>
      </c>
    </row>
    <row r="157" spans="1:8" x14ac:dyDescent="0.25">
      <c r="A157" s="22">
        <v>14</v>
      </c>
      <c r="B157" s="22">
        <v>7</v>
      </c>
      <c r="C157" s="23">
        <v>1368117</v>
      </c>
      <c r="D157" s="24">
        <v>1026087</v>
      </c>
      <c r="E157" s="24">
        <v>855072</v>
      </c>
      <c r="F157" s="36">
        <v>513045</v>
      </c>
      <c r="G157" s="36">
        <f>AVERAGEIFS(SalaryLevels[1/1],SalaryLevels[Salary Level],SalaryLevels[[#This Row],[Salary Level]])</f>
        <v>1370239.3846153845</v>
      </c>
      <c r="H157" s="36">
        <f>MAX(SalaryLevels[1/1])</f>
        <v>2228820</v>
      </c>
    </row>
    <row r="158" spans="1:8" x14ac:dyDescent="0.25">
      <c r="A158" s="22">
        <v>14</v>
      </c>
      <c r="B158" s="22">
        <v>8</v>
      </c>
      <c r="C158" s="23">
        <v>1388640</v>
      </c>
      <c r="D158" s="24">
        <v>1041480</v>
      </c>
      <c r="E158" s="24">
        <v>867900</v>
      </c>
      <c r="F158" s="36">
        <v>520740</v>
      </c>
      <c r="G158" s="36">
        <f>AVERAGEIFS(SalaryLevels[1/1],SalaryLevels[Salary Level],SalaryLevels[[#This Row],[Salary Level]])</f>
        <v>1370239.3846153845</v>
      </c>
      <c r="H158" s="36">
        <f>MAX(SalaryLevels[1/1])</f>
        <v>2228820</v>
      </c>
    </row>
    <row r="159" spans="1:8" x14ac:dyDescent="0.25">
      <c r="A159" s="22">
        <v>14</v>
      </c>
      <c r="B159" s="22">
        <v>9</v>
      </c>
      <c r="C159" s="23">
        <v>1409478</v>
      </c>
      <c r="D159" s="24">
        <v>1057110</v>
      </c>
      <c r="E159" s="24">
        <v>880923</v>
      </c>
      <c r="F159" s="36">
        <v>528555</v>
      </c>
      <c r="G159" s="36">
        <f>AVERAGEIFS(SalaryLevels[1/1],SalaryLevels[Salary Level],SalaryLevels[[#This Row],[Salary Level]])</f>
        <v>1370239.3846153845</v>
      </c>
      <c r="H159" s="36">
        <f>MAX(SalaryLevels[1/1])</f>
        <v>2228820</v>
      </c>
    </row>
    <row r="160" spans="1:8" x14ac:dyDescent="0.25">
      <c r="A160" s="22">
        <v>14</v>
      </c>
      <c r="B160" s="22">
        <v>10</v>
      </c>
      <c r="C160" s="23">
        <v>1430619</v>
      </c>
      <c r="D160" s="24">
        <v>1072965</v>
      </c>
      <c r="E160" s="24">
        <v>894138</v>
      </c>
      <c r="F160" s="36">
        <v>536481</v>
      </c>
      <c r="G160" s="36">
        <f>AVERAGEIFS(SalaryLevels[1/1],SalaryLevels[Salary Level],SalaryLevels[[#This Row],[Salary Level]])</f>
        <v>1370239.3846153845</v>
      </c>
      <c r="H160" s="36">
        <f>MAX(SalaryLevels[1/1])</f>
        <v>2228820</v>
      </c>
    </row>
    <row r="161" spans="1:8" x14ac:dyDescent="0.25">
      <c r="A161" s="22">
        <v>14</v>
      </c>
      <c r="B161" s="22">
        <v>11</v>
      </c>
      <c r="C161" s="23">
        <v>1452072</v>
      </c>
      <c r="D161" s="24">
        <v>1089054</v>
      </c>
      <c r="E161" s="24">
        <v>907545</v>
      </c>
      <c r="F161" s="36">
        <v>544527</v>
      </c>
      <c r="G161" s="36">
        <f>AVERAGEIFS(SalaryLevels[1/1],SalaryLevels[Salary Level],SalaryLevels[[#This Row],[Salary Level]])</f>
        <v>1370239.3846153845</v>
      </c>
      <c r="H161" s="36">
        <f>MAX(SalaryLevels[1/1])</f>
        <v>2228820</v>
      </c>
    </row>
    <row r="162" spans="1:8" x14ac:dyDescent="0.25">
      <c r="A162" s="22">
        <v>14</v>
      </c>
      <c r="B162" s="22">
        <v>12</v>
      </c>
      <c r="C162" s="23">
        <v>1473852</v>
      </c>
      <c r="D162" s="24">
        <v>1105389</v>
      </c>
      <c r="E162" s="24">
        <v>921159</v>
      </c>
      <c r="F162" s="36">
        <v>552696</v>
      </c>
      <c r="G162" s="36">
        <f>AVERAGEIFS(SalaryLevels[1/1],SalaryLevels[Salary Level],SalaryLevels[[#This Row],[Salary Level]])</f>
        <v>1370239.3846153845</v>
      </c>
      <c r="H162" s="36">
        <f>MAX(SalaryLevels[1/1])</f>
        <v>2228820</v>
      </c>
    </row>
    <row r="163" spans="1:8" ht="15.75" thickBot="1" x14ac:dyDescent="0.3">
      <c r="A163" s="43">
        <v>14</v>
      </c>
      <c r="B163" s="43">
        <v>13</v>
      </c>
      <c r="C163" s="44">
        <v>1495956</v>
      </c>
      <c r="D163" s="45">
        <v>1121967</v>
      </c>
      <c r="E163" s="45">
        <v>934974</v>
      </c>
      <c r="F163" s="46">
        <v>560985</v>
      </c>
      <c r="G163" s="46">
        <f>AVERAGEIFS(SalaryLevels[1/1],SalaryLevels[Salary Level],SalaryLevels[[#This Row],[Salary Level]])</f>
        <v>1370239.3846153845</v>
      </c>
      <c r="H163" s="46">
        <f>MAX(SalaryLevels[1/1])</f>
        <v>2228820</v>
      </c>
    </row>
    <row r="164" spans="1:8" x14ac:dyDescent="0.25">
      <c r="A164" s="40">
        <v>15</v>
      </c>
      <c r="B164" s="17">
        <v>1</v>
      </c>
      <c r="C164" s="18">
        <v>1521591</v>
      </c>
      <c r="D164" s="19">
        <v>1141194</v>
      </c>
      <c r="E164" s="19">
        <v>950994</v>
      </c>
      <c r="F164" s="32">
        <v>570597</v>
      </c>
      <c r="G164" s="32">
        <f>AVERAGEIFS(SalaryLevels[1/1],SalaryLevels[Salary Level],SalaryLevels[[#This Row],[Salary Level]])</f>
        <v>1616164</v>
      </c>
      <c r="H164" s="32">
        <f>MAX(SalaryLevels[1/1])</f>
        <v>2228820</v>
      </c>
    </row>
    <row r="165" spans="1:8" x14ac:dyDescent="0.25">
      <c r="A165" s="41">
        <v>15</v>
      </c>
      <c r="B165" s="22">
        <v>2</v>
      </c>
      <c r="C165" s="23">
        <v>1544418</v>
      </c>
      <c r="D165" s="24">
        <v>1158315</v>
      </c>
      <c r="E165" s="24">
        <v>965262</v>
      </c>
      <c r="F165" s="36">
        <v>579156</v>
      </c>
      <c r="G165" s="36">
        <f>AVERAGEIFS(SalaryLevels[1/1],SalaryLevels[Salary Level],SalaryLevels[[#This Row],[Salary Level]])</f>
        <v>1616164</v>
      </c>
      <c r="H165" s="36">
        <f>MAX(SalaryLevels[1/1])</f>
        <v>2228820</v>
      </c>
    </row>
    <row r="166" spans="1:8" x14ac:dyDescent="0.25">
      <c r="A166" s="41">
        <v>15</v>
      </c>
      <c r="B166" s="22">
        <v>3</v>
      </c>
      <c r="C166" s="23">
        <v>1567581</v>
      </c>
      <c r="D166" s="24">
        <v>1175685</v>
      </c>
      <c r="E166" s="24">
        <v>979737</v>
      </c>
      <c r="F166" s="36">
        <v>587844</v>
      </c>
      <c r="G166" s="36">
        <f>AVERAGEIFS(SalaryLevels[1/1],SalaryLevels[Salary Level],SalaryLevels[[#This Row],[Salary Level]])</f>
        <v>1616164</v>
      </c>
      <c r="H166" s="36">
        <f>MAX(SalaryLevels[1/1])</f>
        <v>2228820</v>
      </c>
    </row>
    <row r="167" spans="1:8" x14ac:dyDescent="0.25">
      <c r="A167" s="41">
        <v>15</v>
      </c>
      <c r="B167" s="22">
        <v>4</v>
      </c>
      <c r="C167" s="23">
        <v>1591104</v>
      </c>
      <c r="D167" s="24">
        <v>1193328</v>
      </c>
      <c r="E167" s="24">
        <v>994440</v>
      </c>
      <c r="F167" s="36">
        <v>596664</v>
      </c>
      <c r="G167" s="36">
        <f>AVERAGEIFS(SalaryLevels[1/1],SalaryLevels[Salary Level],SalaryLevels[[#This Row],[Salary Level]])</f>
        <v>1616164</v>
      </c>
      <c r="H167" s="36">
        <f>MAX(SalaryLevels[1/1])</f>
        <v>2228820</v>
      </c>
    </row>
    <row r="168" spans="1:8" x14ac:dyDescent="0.25">
      <c r="A168" s="41">
        <v>15</v>
      </c>
      <c r="B168" s="22">
        <v>5</v>
      </c>
      <c r="C168" s="23">
        <v>1614972</v>
      </c>
      <c r="D168" s="24">
        <v>1211229</v>
      </c>
      <c r="E168" s="24">
        <v>1009359</v>
      </c>
      <c r="F168" s="36">
        <v>605616</v>
      </c>
      <c r="G168" s="36">
        <f>AVERAGEIFS(SalaryLevels[1/1],SalaryLevels[Salary Level],SalaryLevels[[#This Row],[Salary Level]])</f>
        <v>1616164</v>
      </c>
      <c r="H168" s="36">
        <f>MAX(SalaryLevels[1/1])</f>
        <v>2228820</v>
      </c>
    </row>
    <row r="169" spans="1:8" x14ac:dyDescent="0.25">
      <c r="A169" s="41">
        <v>15</v>
      </c>
      <c r="B169" s="22">
        <v>6</v>
      </c>
      <c r="C169" s="23">
        <v>1639194</v>
      </c>
      <c r="D169" s="24">
        <v>1229397</v>
      </c>
      <c r="E169" s="24">
        <v>1024497</v>
      </c>
      <c r="F169" s="36">
        <v>614697</v>
      </c>
      <c r="G169" s="36">
        <f>AVERAGEIFS(SalaryLevels[1/1],SalaryLevels[Salary Level],SalaryLevels[[#This Row],[Salary Level]])</f>
        <v>1616164</v>
      </c>
      <c r="H169" s="36">
        <f>MAX(SalaryLevels[1/1])</f>
        <v>2228820</v>
      </c>
    </row>
    <row r="170" spans="1:8" x14ac:dyDescent="0.25">
      <c r="A170" s="41">
        <v>15</v>
      </c>
      <c r="B170" s="22">
        <v>7</v>
      </c>
      <c r="C170" s="23">
        <v>1663785</v>
      </c>
      <c r="D170" s="24">
        <v>1247838</v>
      </c>
      <c r="E170" s="24">
        <v>1039866</v>
      </c>
      <c r="F170" s="36">
        <v>623919</v>
      </c>
      <c r="G170" s="36">
        <f>AVERAGEIFS(SalaryLevels[1/1],SalaryLevels[Salary Level],SalaryLevels[[#This Row],[Salary Level]])</f>
        <v>1616164</v>
      </c>
      <c r="H170" s="36">
        <f>MAX(SalaryLevels[1/1])</f>
        <v>2228820</v>
      </c>
    </row>
    <row r="171" spans="1:8" x14ac:dyDescent="0.25">
      <c r="A171" s="41">
        <v>15</v>
      </c>
      <c r="B171" s="22">
        <v>8</v>
      </c>
      <c r="C171" s="23">
        <v>1688757</v>
      </c>
      <c r="D171" s="24">
        <v>1266567</v>
      </c>
      <c r="E171" s="24">
        <v>1055472</v>
      </c>
      <c r="F171" s="36">
        <v>633285</v>
      </c>
      <c r="G171" s="36">
        <f>AVERAGEIFS(SalaryLevels[1/1],SalaryLevels[Salary Level],SalaryLevels[[#This Row],[Salary Level]])</f>
        <v>1616164</v>
      </c>
      <c r="H171" s="36">
        <f>MAX(SalaryLevels[1/1])</f>
        <v>2228820</v>
      </c>
    </row>
    <row r="172" spans="1:8" ht="15.75" thickBot="1" x14ac:dyDescent="0.3">
      <c r="A172" s="42">
        <v>15</v>
      </c>
      <c r="B172" s="25">
        <v>9</v>
      </c>
      <c r="C172" s="26">
        <v>1714074</v>
      </c>
      <c r="D172" s="27">
        <v>1285557</v>
      </c>
      <c r="E172" s="27">
        <v>1071297</v>
      </c>
      <c r="F172" s="37">
        <v>642777</v>
      </c>
      <c r="G172" s="37">
        <f>AVERAGEIFS(SalaryLevels[1/1],SalaryLevels[Salary Level],SalaryLevels[[#This Row],[Salary Level]])</f>
        <v>1616164</v>
      </c>
      <c r="H172" s="37">
        <f>MAX(SalaryLevels[1/1])</f>
        <v>2228820</v>
      </c>
    </row>
    <row r="173" spans="1:8" x14ac:dyDescent="0.25">
      <c r="A173" s="40">
        <v>16</v>
      </c>
      <c r="B173" s="17">
        <v>1</v>
      </c>
      <c r="C173" s="18">
        <v>1978533</v>
      </c>
      <c r="D173" s="19">
        <v>1483899</v>
      </c>
      <c r="E173" s="19">
        <v>1236582</v>
      </c>
      <c r="F173" s="32">
        <v>741951</v>
      </c>
      <c r="G173" s="32">
        <f>AVERAGEIFS(SalaryLevels[1/1],SalaryLevels[Salary Level],SalaryLevels[[#This Row],[Salary Level]])</f>
        <v>2101504.6666666665</v>
      </c>
      <c r="H173" s="32">
        <f>MAX(SalaryLevels[1/1])</f>
        <v>2228820</v>
      </c>
    </row>
    <row r="174" spans="1:8" x14ac:dyDescent="0.25">
      <c r="A174" s="41">
        <v>16</v>
      </c>
      <c r="B174" s="22">
        <v>2</v>
      </c>
      <c r="C174" s="23">
        <v>2008206</v>
      </c>
      <c r="D174" s="24">
        <v>1506156</v>
      </c>
      <c r="E174" s="24">
        <v>1255128</v>
      </c>
      <c r="F174" s="36">
        <v>753078</v>
      </c>
      <c r="G174" s="36">
        <f>AVERAGEIFS(SalaryLevels[1/1],SalaryLevels[Salary Level],SalaryLevels[[#This Row],[Salary Level]])</f>
        <v>2101504.6666666665</v>
      </c>
      <c r="H174" s="36">
        <f>MAX(SalaryLevels[1/1])</f>
        <v>2228820</v>
      </c>
    </row>
    <row r="175" spans="1:8" x14ac:dyDescent="0.25">
      <c r="A175" s="41">
        <v>16</v>
      </c>
      <c r="B175" s="22">
        <v>3</v>
      </c>
      <c r="C175" s="23">
        <v>2038341</v>
      </c>
      <c r="D175" s="24">
        <v>1528755</v>
      </c>
      <c r="E175" s="24">
        <v>1273962</v>
      </c>
      <c r="F175" s="36">
        <v>764379</v>
      </c>
      <c r="G175" s="36">
        <f>AVERAGEIFS(SalaryLevels[1/1],SalaryLevels[Salary Level],SalaryLevels[[#This Row],[Salary Level]])</f>
        <v>2101504.6666666665</v>
      </c>
      <c r="H175" s="36">
        <f>MAX(SalaryLevels[1/1])</f>
        <v>2228820</v>
      </c>
    </row>
    <row r="176" spans="1:8" x14ac:dyDescent="0.25">
      <c r="A176" s="41">
        <v>16</v>
      </c>
      <c r="B176" s="22">
        <v>4</v>
      </c>
      <c r="C176" s="23">
        <v>2068923</v>
      </c>
      <c r="D176" s="24">
        <v>1551693</v>
      </c>
      <c r="E176" s="24">
        <v>1293078</v>
      </c>
      <c r="F176" s="36">
        <v>775845</v>
      </c>
      <c r="G176" s="36">
        <f>AVERAGEIFS(SalaryLevels[1/1],SalaryLevels[Salary Level],SalaryLevels[[#This Row],[Salary Level]])</f>
        <v>2101504.6666666665</v>
      </c>
      <c r="H176" s="36">
        <f>MAX(SalaryLevels[1/1])</f>
        <v>2228820</v>
      </c>
    </row>
    <row r="177" spans="1:8" x14ac:dyDescent="0.25">
      <c r="A177" s="41">
        <v>16</v>
      </c>
      <c r="B177" s="22">
        <v>5</v>
      </c>
      <c r="C177" s="23">
        <v>2099955</v>
      </c>
      <c r="D177" s="24">
        <v>1574967</v>
      </c>
      <c r="E177" s="24">
        <v>1312473</v>
      </c>
      <c r="F177" s="36">
        <v>787482</v>
      </c>
      <c r="G177" s="36">
        <f>AVERAGEIFS(SalaryLevels[1/1],SalaryLevels[Salary Level],SalaryLevels[[#This Row],[Salary Level]])</f>
        <v>2101504.6666666665</v>
      </c>
      <c r="H177" s="36">
        <f>MAX(SalaryLevels[1/1])</f>
        <v>2228820</v>
      </c>
    </row>
    <row r="178" spans="1:8" x14ac:dyDescent="0.25">
      <c r="A178" s="41">
        <v>16</v>
      </c>
      <c r="B178" s="22">
        <v>6</v>
      </c>
      <c r="C178" s="23">
        <v>2131458</v>
      </c>
      <c r="D178" s="24">
        <v>1598595</v>
      </c>
      <c r="E178" s="24">
        <v>1332162</v>
      </c>
      <c r="F178" s="36">
        <v>799296</v>
      </c>
      <c r="G178" s="36">
        <f>AVERAGEIFS(SalaryLevels[1/1],SalaryLevels[Salary Level],SalaryLevels[[#This Row],[Salary Level]])</f>
        <v>2101504.6666666665</v>
      </c>
      <c r="H178" s="36">
        <f>MAX(SalaryLevels[1/1])</f>
        <v>2228820</v>
      </c>
    </row>
    <row r="179" spans="1:8" x14ac:dyDescent="0.25">
      <c r="A179" s="41">
        <v>16</v>
      </c>
      <c r="B179" s="22">
        <v>7</v>
      </c>
      <c r="C179" s="23">
        <v>2163426</v>
      </c>
      <c r="D179" s="24">
        <v>1622571</v>
      </c>
      <c r="E179" s="24">
        <v>1352142</v>
      </c>
      <c r="F179" s="36">
        <v>811284</v>
      </c>
      <c r="G179" s="36">
        <f>AVERAGEIFS(SalaryLevels[1/1],SalaryLevels[Salary Level],SalaryLevels[[#This Row],[Salary Level]])</f>
        <v>2101504.6666666665</v>
      </c>
      <c r="H179" s="36">
        <f>MAX(SalaryLevels[1/1])</f>
        <v>2228820</v>
      </c>
    </row>
    <row r="180" spans="1:8" x14ac:dyDescent="0.25">
      <c r="A180" s="41">
        <v>16</v>
      </c>
      <c r="B180" s="22">
        <v>8</v>
      </c>
      <c r="C180" s="23">
        <v>2195880</v>
      </c>
      <c r="D180" s="24">
        <v>1646910</v>
      </c>
      <c r="E180" s="24">
        <v>1372425</v>
      </c>
      <c r="F180" s="36">
        <v>823455</v>
      </c>
      <c r="G180" s="36">
        <f>AVERAGEIFS(SalaryLevels[1/1],SalaryLevels[Salary Level],SalaryLevels[[#This Row],[Salary Level]])</f>
        <v>2101504.6666666665</v>
      </c>
      <c r="H180" s="36">
        <f>MAX(SalaryLevels[1/1])</f>
        <v>2228820</v>
      </c>
    </row>
    <row r="181" spans="1:8" x14ac:dyDescent="0.25">
      <c r="A181" s="57">
        <v>16</v>
      </c>
      <c r="B181" s="43">
        <v>9</v>
      </c>
      <c r="C181" s="44">
        <v>2228820</v>
      </c>
      <c r="D181" s="45">
        <v>1671615</v>
      </c>
      <c r="E181" s="45">
        <v>1393014</v>
      </c>
      <c r="F181" s="46">
        <v>835809</v>
      </c>
      <c r="G181" s="46">
        <f>AVERAGEIFS(SalaryLevels[1/1],SalaryLevels[Salary Level],SalaryLevels[[#This Row],[Salary Level]])</f>
        <v>2101504.6666666665</v>
      </c>
      <c r="H181" s="46">
        <f>MAX(SalaryLevels[1/1])</f>
        <v>2228820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1508B3-8F7B-4BCB-B314-82FF20D052D2}">
  <dimension ref="A1:E175"/>
  <sheetViews>
    <sheetView workbookViewId="0">
      <selection activeCell="C5" sqref="C5"/>
    </sheetView>
  </sheetViews>
  <sheetFormatPr defaultRowHeight="15" x14ac:dyDescent="0.25"/>
  <cols>
    <col min="1" max="1" width="32.5703125" customWidth="1"/>
    <col min="2" max="2" width="41.28515625" bestFit="1" customWidth="1"/>
    <col min="3" max="4" width="12.28515625" style="56" customWidth="1"/>
    <col min="5" max="5" width="12.28515625" style="55" customWidth="1"/>
  </cols>
  <sheetData>
    <row r="1" spans="1:5" x14ac:dyDescent="0.25">
      <c r="A1" s="54" t="s">
        <v>114</v>
      </c>
      <c r="B1" s="54" t="s">
        <v>1</v>
      </c>
      <c r="C1" s="54" t="s">
        <v>111</v>
      </c>
      <c r="D1" s="54" t="s">
        <v>112</v>
      </c>
      <c r="E1" s="54" t="s">
        <v>113</v>
      </c>
    </row>
    <row r="2" spans="1:5" x14ac:dyDescent="0.25">
      <c r="A2" t="s">
        <v>2</v>
      </c>
      <c r="B2" t="s">
        <v>2</v>
      </c>
      <c r="C2" s="55">
        <v>14</v>
      </c>
      <c r="D2" s="55">
        <v>13</v>
      </c>
      <c r="E2" s="55">
        <v>13</v>
      </c>
    </row>
    <row r="3" spans="1:5" x14ac:dyDescent="0.25">
      <c r="A3" t="s">
        <v>2</v>
      </c>
      <c r="B3" t="s">
        <v>25</v>
      </c>
      <c r="C3" s="55">
        <v>8</v>
      </c>
      <c r="D3" s="55">
        <v>7</v>
      </c>
      <c r="E3" s="55">
        <v>6</v>
      </c>
    </row>
    <row r="4" spans="1:5" x14ac:dyDescent="0.25">
      <c r="A4" t="s">
        <v>115</v>
      </c>
      <c r="B4" t="s">
        <v>122</v>
      </c>
      <c r="C4" s="55">
        <f>IF(LEFT($B4,2)="DI", 13, IF(LEFT($B4,2) = "DD", 12, 9))</f>
        <v>13</v>
      </c>
      <c r="D4" s="55">
        <f>IF(LEFT($B4,2)="DI", 12, IF(LEFT($B4,2) = "DD", 11, 8))</f>
        <v>12</v>
      </c>
      <c r="E4" s="55">
        <f>IF(LEFT($B4,2)="DI", 12, IF(LEFT($B4,2) = "DD", 10, 7))</f>
        <v>12</v>
      </c>
    </row>
    <row r="5" spans="1:5" x14ac:dyDescent="0.25">
      <c r="A5" t="s">
        <v>115</v>
      </c>
      <c r="B5" t="s">
        <v>27</v>
      </c>
      <c r="C5" s="55">
        <f t="shared" ref="C5:C62" si="0">IF(LEFT($B5,2)="DI", 13, IF(LEFT($B5,2) = "DD", 12, 9))</f>
        <v>12</v>
      </c>
      <c r="D5" s="55">
        <f>IF(LEFT($B5,2)="DI", 12, IF(LEFT($B5,2) = "DD", 11, 8))</f>
        <v>11</v>
      </c>
      <c r="E5" s="55">
        <f t="shared" ref="E5:E62" si="1">IF(LEFT($B5,2)="DI", 12, IF(LEFT($B5,2) = "DD", 10, 7))</f>
        <v>10</v>
      </c>
    </row>
    <row r="6" spans="1:5" x14ac:dyDescent="0.25">
      <c r="A6" t="s">
        <v>115</v>
      </c>
      <c r="B6" t="s">
        <v>8</v>
      </c>
      <c r="C6" s="55">
        <f t="shared" si="0"/>
        <v>9</v>
      </c>
      <c r="D6" s="55">
        <f t="shared" ref="D6:D62" si="2">IF(LEFT($B6,2)="DI", 12, IF(LEFT($B6,2) = "DD", 11, 8))</f>
        <v>8</v>
      </c>
      <c r="E6" s="55">
        <f t="shared" si="1"/>
        <v>7</v>
      </c>
    </row>
    <row r="7" spans="1:5" x14ac:dyDescent="0.25">
      <c r="A7" t="s">
        <v>115</v>
      </c>
      <c r="B7" t="s">
        <v>9</v>
      </c>
      <c r="C7" s="55">
        <f t="shared" si="0"/>
        <v>9</v>
      </c>
      <c r="D7" s="55">
        <f t="shared" si="2"/>
        <v>8</v>
      </c>
      <c r="E7" s="55">
        <f t="shared" si="1"/>
        <v>7</v>
      </c>
    </row>
    <row r="8" spans="1:5" x14ac:dyDescent="0.25">
      <c r="A8" t="s">
        <v>115</v>
      </c>
      <c r="B8" t="s">
        <v>10</v>
      </c>
      <c r="C8" s="55">
        <f t="shared" si="0"/>
        <v>9</v>
      </c>
      <c r="D8" s="55">
        <f t="shared" si="2"/>
        <v>8</v>
      </c>
      <c r="E8" s="55">
        <f t="shared" si="1"/>
        <v>7</v>
      </c>
    </row>
    <row r="9" spans="1:5" x14ac:dyDescent="0.25">
      <c r="A9" t="s">
        <v>115</v>
      </c>
      <c r="B9" t="s">
        <v>4</v>
      </c>
      <c r="C9" s="55">
        <f t="shared" si="0"/>
        <v>9</v>
      </c>
      <c r="D9" s="55">
        <f t="shared" si="2"/>
        <v>8</v>
      </c>
      <c r="E9" s="55">
        <f t="shared" si="1"/>
        <v>7</v>
      </c>
    </row>
    <row r="10" spans="1:5" x14ac:dyDescent="0.25">
      <c r="A10" t="s">
        <v>115</v>
      </c>
      <c r="B10" t="s">
        <v>29</v>
      </c>
      <c r="C10" s="55">
        <f t="shared" si="0"/>
        <v>12</v>
      </c>
      <c r="D10" s="55">
        <f t="shared" si="2"/>
        <v>11</v>
      </c>
      <c r="E10" s="55">
        <f t="shared" si="1"/>
        <v>10</v>
      </c>
    </row>
    <row r="11" spans="1:5" x14ac:dyDescent="0.25">
      <c r="A11" t="s">
        <v>115</v>
      </c>
      <c r="B11" t="s">
        <v>31</v>
      </c>
      <c r="C11" s="55">
        <f t="shared" si="0"/>
        <v>9</v>
      </c>
      <c r="D11" s="55">
        <f t="shared" si="2"/>
        <v>8</v>
      </c>
      <c r="E11" s="55">
        <f t="shared" si="1"/>
        <v>7</v>
      </c>
    </row>
    <row r="12" spans="1:5" x14ac:dyDescent="0.25">
      <c r="A12" t="s">
        <v>115</v>
      </c>
      <c r="B12" t="s">
        <v>30</v>
      </c>
      <c r="C12" s="55">
        <f t="shared" si="0"/>
        <v>9</v>
      </c>
      <c r="D12" s="55">
        <f t="shared" si="2"/>
        <v>8</v>
      </c>
      <c r="E12" s="55">
        <f t="shared" si="1"/>
        <v>7</v>
      </c>
    </row>
    <row r="13" spans="1:5" x14ac:dyDescent="0.25">
      <c r="A13" t="s">
        <v>115</v>
      </c>
      <c r="B13" t="s">
        <v>28</v>
      </c>
      <c r="C13" s="55">
        <f t="shared" si="0"/>
        <v>12</v>
      </c>
      <c r="D13" s="55">
        <f t="shared" si="2"/>
        <v>11</v>
      </c>
      <c r="E13" s="55">
        <f t="shared" si="1"/>
        <v>10</v>
      </c>
    </row>
    <row r="14" spans="1:5" x14ac:dyDescent="0.25">
      <c r="A14" t="s">
        <v>115</v>
      </c>
      <c r="B14" t="s">
        <v>3</v>
      </c>
      <c r="C14" s="55">
        <f t="shared" si="0"/>
        <v>9</v>
      </c>
      <c r="D14" s="55">
        <f t="shared" si="2"/>
        <v>8</v>
      </c>
      <c r="E14" s="55">
        <f t="shared" si="1"/>
        <v>7</v>
      </c>
    </row>
    <row r="15" spans="1:5" x14ac:dyDescent="0.25">
      <c r="A15" t="s">
        <v>115</v>
      </c>
      <c r="B15" t="s">
        <v>32</v>
      </c>
      <c r="C15" s="55">
        <f t="shared" si="0"/>
        <v>9</v>
      </c>
      <c r="D15" s="55">
        <f t="shared" si="2"/>
        <v>8</v>
      </c>
      <c r="E15" s="55">
        <f t="shared" si="1"/>
        <v>7</v>
      </c>
    </row>
    <row r="16" spans="1:5" x14ac:dyDescent="0.25">
      <c r="A16" t="s">
        <v>115</v>
      </c>
      <c r="B16" t="s">
        <v>33</v>
      </c>
      <c r="C16" s="55">
        <f t="shared" si="0"/>
        <v>12</v>
      </c>
      <c r="D16" s="55">
        <f t="shared" si="2"/>
        <v>11</v>
      </c>
      <c r="E16" s="55">
        <f t="shared" si="1"/>
        <v>10</v>
      </c>
    </row>
    <row r="17" spans="1:5" x14ac:dyDescent="0.25">
      <c r="A17" t="s">
        <v>115</v>
      </c>
      <c r="B17" t="s">
        <v>23</v>
      </c>
      <c r="C17" s="55">
        <f t="shared" si="0"/>
        <v>9</v>
      </c>
      <c r="D17" s="55">
        <f t="shared" si="2"/>
        <v>8</v>
      </c>
      <c r="E17" s="55">
        <f t="shared" si="1"/>
        <v>7</v>
      </c>
    </row>
    <row r="18" spans="1:5" x14ac:dyDescent="0.25">
      <c r="A18" t="s">
        <v>115</v>
      </c>
      <c r="B18" t="s">
        <v>24</v>
      </c>
      <c r="C18" s="55">
        <f t="shared" si="0"/>
        <v>9</v>
      </c>
      <c r="D18" s="55">
        <f t="shared" si="2"/>
        <v>8</v>
      </c>
      <c r="E18" s="55">
        <f t="shared" si="1"/>
        <v>7</v>
      </c>
    </row>
    <row r="19" spans="1:5" x14ac:dyDescent="0.25">
      <c r="A19" t="s">
        <v>116</v>
      </c>
      <c r="B19" t="s">
        <v>123</v>
      </c>
      <c r="C19" s="55">
        <f t="shared" si="0"/>
        <v>13</v>
      </c>
      <c r="D19" s="55">
        <f t="shared" si="2"/>
        <v>12</v>
      </c>
      <c r="E19" s="55">
        <f t="shared" si="1"/>
        <v>12</v>
      </c>
    </row>
    <row r="20" spans="1:5" x14ac:dyDescent="0.25">
      <c r="A20" t="s">
        <v>116</v>
      </c>
      <c r="B20" t="s">
        <v>34</v>
      </c>
      <c r="C20" s="55">
        <f t="shared" si="0"/>
        <v>12</v>
      </c>
      <c r="D20" s="55">
        <f t="shared" si="2"/>
        <v>11</v>
      </c>
      <c r="E20" s="55">
        <f t="shared" si="1"/>
        <v>10</v>
      </c>
    </row>
    <row r="21" spans="1:5" x14ac:dyDescent="0.25">
      <c r="A21" t="s">
        <v>116</v>
      </c>
      <c r="B21" t="s">
        <v>54</v>
      </c>
      <c r="C21" s="55">
        <f t="shared" si="0"/>
        <v>9</v>
      </c>
      <c r="D21" s="55">
        <f t="shared" si="2"/>
        <v>8</v>
      </c>
      <c r="E21" s="55">
        <f t="shared" si="1"/>
        <v>7</v>
      </c>
    </row>
    <row r="22" spans="1:5" x14ac:dyDescent="0.25">
      <c r="A22" t="s">
        <v>116</v>
      </c>
      <c r="B22" t="s">
        <v>35</v>
      </c>
      <c r="C22" s="55">
        <f t="shared" si="0"/>
        <v>12</v>
      </c>
      <c r="D22" s="55">
        <f t="shared" si="2"/>
        <v>11</v>
      </c>
      <c r="E22" s="55">
        <f t="shared" si="1"/>
        <v>10</v>
      </c>
    </row>
    <row r="23" spans="1:5" x14ac:dyDescent="0.25">
      <c r="A23" t="s">
        <v>116</v>
      </c>
      <c r="B23" t="s">
        <v>12</v>
      </c>
      <c r="C23" s="55">
        <f t="shared" si="0"/>
        <v>9</v>
      </c>
      <c r="D23" s="55">
        <f t="shared" si="2"/>
        <v>8</v>
      </c>
      <c r="E23" s="55">
        <f t="shared" si="1"/>
        <v>7</v>
      </c>
    </row>
    <row r="24" spans="1:5" x14ac:dyDescent="0.25">
      <c r="A24" t="s">
        <v>116</v>
      </c>
      <c r="B24" t="s">
        <v>36</v>
      </c>
      <c r="C24" s="55">
        <f t="shared" si="0"/>
        <v>12</v>
      </c>
      <c r="D24" s="55">
        <f t="shared" si="2"/>
        <v>11</v>
      </c>
      <c r="E24" s="55">
        <f t="shared" si="1"/>
        <v>10</v>
      </c>
    </row>
    <row r="25" spans="1:5" x14ac:dyDescent="0.25">
      <c r="A25" t="s">
        <v>116</v>
      </c>
      <c r="B25" t="s">
        <v>11</v>
      </c>
      <c r="C25" s="55">
        <f t="shared" si="0"/>
        <v>9</v>
      </c>
      <c r="D25" s="55">
        <f t="shared" si="2"/>
        <v>8</v>
      </c>
      <c r="E25" s="55">
        <f t="shared" si="1"/>
        <v>7</v>
      </c>
    </row>
    <row r="26" spans="1:5" x14ac:dyDescent="0.25">
      <c r="A26" t="s">
        <v>116</v>
      </c>
      <c r="B26" t="s">
        <v>18</v>
      </c>
      <c r="C26" s="55">
        <f t="shared" si="0"/>
        <v>9</v>
      </c>
      <c r="D26" s="55">
        <f t="shared" si="2"/>
        <v>8</v>
      </c>
      <c r="E26" s="55">
        <f t="shared" si="1"/>
        <v>7</v>
      </c>
    </row>
    <row r="27" spans="1:5" x14ac:dyDescent="0.25">
      <c r="A27" t="s">
        <v>116</v>
      </c>
      <c r="B27" t="s">
        <v>19</v>
      </c>
      <c r="C27" s="55">
        <f t="shared" si="0"/>
        <v>9</v>
      </c>
      <c r="D27" s="55">
        <f t="shared" si="2"/>
        <v>8</v>
      </c>
      <c r="E27" s="55">
        <f t="shared" si="1"/>
        <v>7</v>
      </c>
    </row>
    <row r="28" spans="1:5" x14ac:dyDescent="0.25">
      <c r="A28" t="s">
        <v>119</v>
      </c>
      <c r="B28" t="s">
        <v>126</v>
      </c>
      <c r="C28" s="55">
        <f t="shared" si="0"/>
        <v>13</v>
      </c>
      <c r="D28" s="55">
        <f t="shared" si="2"/>
        <v>12</v>
      </c>
      <c r="E28" s="55">
        <f t="shared" si="1"/>
        <v>12</v>
      </c>
    </row>
    <row r="29" spans="1:5" x14ac:dyDescent="0.25">
      <c r="A29" t="s">
        <v>119</v>
      </c>
      <c r="B29" t="s">
        <v>37</v>
      </c>
      <c r="C29" s="55">
        <f t="shared" si="0"/>
        <v>13</v>
      </c>
      <c r="D29" s="55">
        <f t="shared" si="2"/>
        <v>12</v>
      </c>
      <c r="E29" s="55">
        <f t="shared" si="1"/>
        <v>12</v>
      </c>
    </row>
    <row r="30" spans="1:5" x14ac:dyDescent="0.25">
      <c r="A30" t="s">
        <v>119</v>
      </c>
      <c r="B30" t="s">
        <v>14</v>
      </c>
      <c r="C30" s="55">
        <f t="shared" si="0"/>
        <v>12</v>
      </c>
      <c r="D30" s="55">
        <f t="shared" si="2"/>
        <v>11</v>
      </c>
      <c r="E30" s="55">
        <f t="shared" si="1"/>
        <v>10</v>
      </c>
    </row>
    <row r="31" spans="1:5" x14ac:dyDescent="0.25">
      <c r="A31" t="s">
        <v>119</v>
      </c>
      <c r="B31" t="s">
        <v>15</v>
      </c>
      <c r="C31" s="55">
        <f t="shared" si="0"/>
        <v>9</v>
      </c>
      <c r="D31" s="55">
        <f t="shared" si="2"/>
        <v>8</v>
      </c>
      <c r="E31" s="55">
        <f t="shared" si="1"/>
        <v>7</v>
      </c>
    </row>
    <row r="32" spans="1:5" x14ac:dyDescent="0.25">
      <c r="A32" t="s">
        <v>119</v>
      </c>
      <c r="B32" t="s">
        <v>38</v>
      </c>
      <c r="C32" s="55">
        <f t="shared" si="0"/>
        <v>12</v>
      </c>
      <c r="D32" s="55">
        <f t="shared" si="2"/>
        <v>11</v>
      </c>
      <c r="E32" s="55">
        <f t="shared" si="1"/>
        <v>10</v>
      </c>
    </row>
    <row r="33" spans="1:5" x14ac:dyDescent="0.25">
      <c r="A33" t="s">
        <v>119</v>
      </c>
      <c r="B33" t="s">
        <v>39</v>
      </c>
      <c r="C33" s="55">
        <f t="shared" si="0"/>
        <v>9</v>
      </c>
      <c r="D33" s="55">
        <f t="shared" si="2"/>
        <v>8</v>
      </c>
      <c r="E33" s="55">
        <f t="shared" si="1"/>
        <v>7</v>
      </c>
    </row>
    <row r="34" spans="1:5" x14ac:dyDescent="0.25">
      <c r="A34" t="s">
        <v>119</v>
      </c>
      <c r="B34" t="s">
        <v>22</v>
      </c>
      <c r="C34" s="55">
        <f t="shared" si="0"/>
        <v>12</v>
      </c>
      <c r="D34" s="55">
        <f t="shared" si="2"/>
        <v>11</v>
      </c>
      <c r="E34" s="55">
        <f t="shared" si="1"/>
        <v>10</v>
      </c>
    </row>
    <row r="35" spans="1:5" x14ac:dyDescent="0.25">
      <c r="A35" t="s">
        <v>119</v>
      </c>
      <c r="B35" t="s">
        <v>13</v>
      </c>
      <c r="C35" s="55">
        <f t="shared" si="0"/>
        <v>9</v>
      </c>
      <c r="D35" s="55">
        <f t="shared" si="2"/>
        <v>8</v>
      </c>
      <c r="E35" s="55">
        <f t="shared" si="1"/>
        <v>7</v>
      </c>
    </row>
    <row r="36" spans="1:5" x14ac:dyDescent="0.25">
      <c r="A36" t="s">
        <v>119</v>
      </c>
      <c r="B36" t="s">
        <v>53</v>
      </c>
      <c r="C36" s="55">
        <f t="shared" si="0"/>
        <v>9</v>
      </c>
      <c r="D36" s="55">
        <f t="shared" si="2"/>
        <v>8</v>
      </c>
      <c r="E36" s="55">
        <f t="shared" si="1"/>
        <v>7</v>
      </c>
    </row>
    <row r="37" spans="1:5" x14ac:dyDescent="0.25">
      <c r="A37" t="s">
        <v>118</v>
      </c>
      <c r="B37" t="s">
        <v>124</v>
      </c>
      <c r="C37" s="55">
        <f t="shared" si="0"/>
        <v>13</v>
      </c>
      <c r="D37" s="55">
        <f t="shared" si="2"/>
        <v>12</v>
      </c>
      <c r="E37" s="55">
        <f t="shared" si="1"/>
        <v>12</v>
      </c>
    </row>
    <row r="38" spans="1:5" x14ac:dyDescent="0.25">
      <c r="A38" t="s">
        <v>118</v>
      </c>
      <c r="B38" t="s">
        <v>40</v>
      </c>
      <c r="C38" s="55">
        <f t="shared" si="0"/>
        <v>12</v>
      </c>
      <c r="D38" s="55">
        <f t="shared" si="2"/>
        <v>11</v>
      </c>
      <c r="E38" s="55">
        <f t="shared" si="1"/>
        <v>10</v>
      </c>
    </row>
    <row r="39" spans="1:5" x14ac:dyDescent="0.25">
      <c r="A39" t="s">
        <v>118</v>
      </c>
      <c r="B39" t="s">
        <v>41</v>
      </c>
      <c r="C39" s="55">
        <f t="shared" si="0"/>
        <v>9</v>
      </c>
      <c r="D39" s="55">
        <f t="shared" si="2"/>
        <v>8</v>
      </c>
      <c r="E39" s="55">
        <f t="shared" si="1"/>
        <v>7</v>
      </c>
    </row>
    <row r="40" spans="1:5" x14ac:dyDescent="0.25">
      <c r="A40" t="s">
        <v>118</v>
      </c>
      <c r="B40" t="s">
        <v>121</v>
      </c>
      <c r="C40" s="55">
        <f t="shared" si="0"/>
        <v>12</v>
      </c>
      <c r="D40" s="55">
        <f t="shared" si="2"/>
        <v>11</v>
      </c>
      <c r="E40" s="55">
        <f t="shared" si="1"/>
        <v>10</v>
      </c>
    </row>
    <row r="41" spans="1:5" x14ac:dyDescent="0.25">
      <c r="A41" t="s">
        <v>118</v>
      </c>
      <c r="B41" t="s">
        <v>120</v>
      </c>
      <c r="C41" s="55">
        <f t="shared" si="0"/>
        <v>9</v>
      </c>
      <c r="D41" s="55">
        <f t="shared" si="2"/>
        <v>8</v>
      </c>
      <c r="E41" s="55">
        <f t="shared" si="1"/>
        <v>7</v>
      </c>
    </row>
    <row r="42" spans="1:5" x14ac:dyDescent="0.25">
      <c r="A42" t="s">
        <v>118</v>
      </c>
      <c r="B42" t="s">
        <v>42</v>
      </c>
      <c r="C42" s="55">
        <f t="shared" si="0"/>
        <v>12</v>
      </c>
      <c r="D42" s="55">
        <f t="shared" si="2"/>
        <v>11</v>
      </c>
      <c r="E42" s="55">
        <f t="shared" si="1"/>
        <v>10</v>
      </c>
    </row>
    <row r="43" spans="1:5" x14ac:dyDescent="0.25">
      <c r="A43" t="s">
        <v>118</v>
      </c>
      <c r="B43" t="s">
        <v>43</v>
      </c>
      <c r="C43" s="55">
        <f t="shared" si="0"/>
        <v>9</v>
      </c>
      <c r="D43" s="55">
        <f t="shared" si="2"/>
        <v>8</v>
      </c>
      <c r="E43" s="55">
        <f t="shared" si="1"/>
        <v>7</v>
      </c>
    </row>
    <row r="44" spans="1:5" x14ac:dyDescent="0.25">
      <c r="A44" t="s">
        <v>118</v>
      </c>
      <c r="B44" t="s">
        <v>16</v>
      </c>
      <c r="C44" s="55">
        <f t="shared" si="0"/>
        <v>12</v>
      </c>
      <c r="D44" s="55">
        <f t="shared" si="2"/>
        <v>11</v>
      </c>
      <c r="E44" s="55">
        <f t="shared" si="1"/>
        <v>10</v>
      </c>
    </row>
    <row r="45" spans="1:5" x14ac:dyDescent="0.25">
      <c r="A45" t="s">
        <v>118</v>
      </c>
      <c r="B45" t="s">
        <v>17</v>
      </c>
      <c r="C45" s="55">
        <f t="shared" si="0"/>
        <v>9</v>
      </c>
      <c r="D45" s="55">
        <f t="shared" si="2"/>
        <v>8</v>
      </c>
      <c r="E45" s="55">
        <f t="shared" si="1"/>
        <v>7</v>
      </c>
    </row>
    <row r="46" spans="1:5" x14ac:dyDescent="0.25">
      <c r="A46" t="s">
        <v>118</v>
      </c>
      <c r="B46" t="s">
        <v>7</v>
      </c>
      <c r="C46" s="55">
        <f t="shared" si="0"/>
        <v>9</v>
      </c>
      <c r="D46" s="55">
        <f t="shared" si="2"/>
        <v>8</v>
      </c>
      <c r="E46" s="55">
        <f t="shared" si="1"/>
        <v>7</v>
      </c>
    </row>
    <row r="47" spans="1:5" x14ac:dyDescent="0.25">
      <c r="A47" t="s">
        <v>117</v>
      </c>
      <c r="B47" t="s">
        <v>125</v>
      </c>
      <c r="C47" s="55">
        <f t="shared" si="0"/>
        <v>13</v>
      </c>
      <c r="D47" s="55">
        <f t="shared" si="2"/>
        <v>12</v>
      </c>
      <c r="E47" s="55">
        <f t="shared" si="1"/>
        <v>12</v>
      </c>
    </row>
    <row r="48" spans="1:5" x14ac:dyDescent="0.25">
      <c r="A48" t="s">
        <v>117</v>
      </c>
      <c r="B48" t="s">
        <v>44</v>
      </c>
      <c r="C48" s="55">
        <f t="shared" si="0"/>
        <v>12</v>
      </c>
      <c r="D48" s="55">
        <f t="shared" si="2"/>
        <v>11</v>
      </c>
      <c r="E48" s="55">
        <f t="shared" si="1"/>
        <v>10</v>
      </c>
    </row>
    <row r="49" spans="1:5" x14ac:dyDescent="0.25">
      <c r="A49" t="s">
        <v>117</v>
      </c>
      <c r="B49" t="s">
        <v>45</v>
      </c>
      <c r="C49" s="55">
        <f t="shared" si="0"/>
        <v>9</v>
      </c>
      <c r="D49" s="55">
        <f t="shared" si="2"/>
        <v>8</v>
      </c>
      <c r="E49" s="55">
        <f t="shared" si="1"/>
        <v>7</v>
      </c>
    </row>
    <row r="50" spans="1:5" x14ac:dyDescent="0.25">
      <c r="A50" t="s">
        <v>117</v>
      </c>
      <c r="B50" t="s">
        <v>20</v>
      </c>
      <c r="C50" s="55">
        <f t="shared" si="0"/>
        <v>9</v>
      </c>
      <c r="D50" s="55">
        <f t="shared" si="2"/>
        <v>8</v>
      </c>
      <c r="E50" s="55">
        <f t="shared" si="1"/>
        <v>7</v>
      </c>
    </row>
    <row r="51" spans="1:5" x14ac:dyDescent="0.25">
      <c r="A51" t="s">
        <v>117</v>
      </c>
      <c r="B51" t="s">
        <v>46</v>
      </c>
      <c r="C51" s="55">
        <f t="shared" si="0"/>
        <v>9</v>
      </c>
      <c r="D51" s="55">
        <f t="shared" si="2"/>
        <v>8</v>
      </c>
      <c r="E51" s="55">
        <f t="shared" si="1"/>
        <v>7</v>
      </c>
    </row>
    <row r="52" spans="1:5" x14ac:dyDescent="0.25">
      <c r="A52" t="s">
        <v>117</v>
      </c>
      <c r="B52" t="s">
        <v>47</v>
      </c>
      <c r="C52" s="55">
        <f t="shared" si="0"/>
        <v>12</v>
      </c>
      <c r="D52" s="55">
        <f t="shared" si="2"/>
        <v>11</v>
      </c>
      <c r="E52" s="55">
        <f t="shared" si="1"/>
        <v>10</v>
      </c>
    </row>
    <row r="53" spans="1:5" x14ac:dyDescent="0.25">
      <c r="A53" t="s">
        <v>117</v>
      </c>
      <c r="B53" t="s">
        <v>21</v>
      </c>
      <c r="C53" s="55">
        <f t="shared" si="0"/>
        <v>9</v>
      </c>
      <c r="D53" s="55">
        <f t="shared" si="2"/>
        <v>8</v>
      </c>
      <c r="E53" s="55">
        <f t="shared" si="1"/>
        <v>7</v>
      </c>
    </row>
    <row r="54" spans="1:5" x14ac:dyDescent="0.25">
      <c r="A54" t="s">
        <v>117</v>
      </c>
      <c r="B54" t="s">
        <v>121</v>
      </c>
      <c r="C54" s="55">
        <f t="shared" si="0"/>
        <v>12</v>
      </c>
      <c r="D54" s="55">
        <f t="shared" si="2"/>
        <v>11</v>
      </c>
      <c r="E54" s="55">
        <f t="shared" si="1"/>
        <v>10</v>
      </c>
    </row>
    <row r="55" spans="1:5" x14ac:dyDescent="0.25">
      <c r="A55" t="s">
        <v>117</v>
      </c>
      <c r="B55" t="s">
        <v>120</v>
      </c>
      <c r="C55" s="55">
        <f t="shared" si="0"/>
        <v>9</v>
      </c>
      <c r="D55" s="55">
        <f t="shared" si="2"/>
        <v>8</v>
      </c>
      <c r="E55" s="55">
        <f t="shared" si="1"/>
        <v>7</v>
      </c>
    </row>
    <row r="56" spans="1:5" x14ac:dyDescent="0.25">
      <c r="A56" t="s">
        <v>117</v>
      </c>
      <c r="B56" t="s">
        <v>48</v>
      </c>
      <c r="C56" s="55">
        <f t="shared" si="0"/>
        <v>12</v>
      </c>
      <c r="D56" s="55">
        <f t="shared" si="2"/>
        <v>11</v>
      </c>
      <c r="E56" s="55">
        <f t="shared" si="1"/>
        <v>10</v>
      </c>
    </row>
    <row r="57" spans="1:5" x14ac:dyDescent="0.25">
      <c r="A57" t="s">
        <v>117</v>
      </c>
      <c r="B57" t="s">
        <v>49</v>
      </c>
      <c r="C57" s="55">
        <f t="shared" si="0"/>
        <v>9</v>
      </c>
      <c r="D57" s="55">
        <f t="shared" si="2"/>
        <v>8</v>
      </c>
      <c r="E57" s="55">
        <f t="shared" si="1"/>
        <v>7</v>
      </c>
    </row>
    <row r="58" spans="1:5" x14ac:dyDescent="0.25">
      <c r="A58" t="s">
        <v>117</v>
      </c>
      <c r="B58" t="s">
        <v>51</v>
      </c>
      <c r="C58" s="55">
        <f t="shared" si="0"/>
        <v>12</v>
      </c>
      <c r="D58" s="55">
        <f t="shared" si="2"/>
        <v>11</v>
      </c>
      <c r="E58" s="55">
        <f t="shared" si="1"/>
        <v>10</v>
      </c>
    </row>
    <row r="59" spans="1:5" x14ac:dyDescent="0.25">
      <c r="A59" t="s">
        <v>117</v>
      </c>
      <c r="B59" t="s">
        <v>50</v>
      </c>
      <c r="C59" s="55">
        <f t="shared" si="0"/>
        <v>9</v>
      </c>
      <c r="D59" s="55">
        <f t="shared" si="2"/>
        <v>8</v>
      </c>
      <c r="E59" s="55">
        <f t="shared" si="1"/>
        <v>7</v>
      </c>
    </row>
    <row r="60" spans="1:5" x14ac:dyDescent="0.25">
      <c r="A60" t="s">
        <v>117</v>
      </c>
      <c r="B60" t="s">
        <v>52</v>
      </c>
      <c r="C60" s="55">
        <f t="shared" si="0"/>
        <v>12</v>
      </c>
      <c r="D60" s="55">
        <f t="shared" si="2"/>
        <v>11</v>
      </c>
      <c r="E60" s="55">
        <f t="shared" si="1"/>
        <v>10</v>
      </c>
    </row>
    <row r="61" spans="1:5" x14ac:dyDescent="0.25">
      <c r="A61" t="s">
        <v>117</v>
      </c>
      <c r="B61" t="s">
        <v>5</v>
      </c>
      <c r="C61" s="55">
        <f t="shared" si="0"/>
        <v>9</v>
      </c>
      <c r="D61" s="55">
        <f t="shared" si="2"/>
        <v>8</v>
      </c>
      <c r="E61" s="55">
        <f t="shared" si="1"/>
        <v>7</v>
      </c>
    </row>
    <row r="62" spans="1:5" x14ac:dyDescent="0.25">
      <c r="A62" t="s">
        <v>117</v>
      </c>
      <c r="B62" t="s">
        <v>6</v>
      </c>
      <c r="C62" s="55">
        <f t="shared" si="0"/>
        <v>9</v>
      </c>
      <c r="D62" s="55">
        <f t="shared" si="2"/>
        <v>8</v>
      </c>
      <c r="E62" s="55">
        <f t="shared" si="1"/>
        <v>7</v>
      </c>
    </row>
    <row r="63" spans="1:5" x14ac:dyDescent="0.25">
      <c r="C63" s="55"/>
      <c r="D63" s="55"/>
    </row>
    <row r="64" spans="1:5" x14ac:dyDescent="0.25">
      <c r="C64" s="55"/>
      <c r="D64" s="55"/>
    </row>
    <row r="65" spans="3:4" x14ac:dyDescent="0.25">
      <c r="C65" s="55"/>
      <c r="D65" s="55"/>
    </row>
    <row r="66" spans="3:4" x14ac:dyDescent="0.25">
      <c r="C66" s="55"/>
      <c r="D66" s="55"/>
    </row>
    <row r="67" spans="3:4" x14ac:dyDescent="0.25">
      <c r="C67" s="55"/>
      <c r="D67" s="55"/>
    </row>
    <row r="68" spans="3:4" x14ac:dyDescent="0.25">
      <c r="C68" s="55"/>
      <c r="D68" s="55"/>
    </row>
    <row r="69" spans="3:4" x14ac:dyDescent="0.25">
      <c r="C69" s="55"/>
      <c r="D69" s="55"/>
    </row>
    <row r="70" spans="3:4" x14ac:dyDescent="0.25">
      <c r="C70" s="55"/>
      <c r="D70" s="55"/>
    </row>
    <row r="71" spans="3:4" x14ac:dyDescent="0.25">
      <c r="C71" s="55"/>
      <c r="D71" s="55"/>
    </row>
    <row r="72" spans="3:4" x14ac:dyDescent="0.25">
      <c r="C72" s="55"/>
      <c r="D72" s="55"/>
    </row>
    <row r="73" spans="3:4" x14ac:dyDescent="0.25">
      <c r="C73" s="55"/>
      <c r="D73" s="55"/>
    </row>
    <row r="74" spans="3:4" x14ac:dyDescent="0.25">
      <c r="C74" s="55"/>
      <c r="D74" s="55"/>
    </row>
    <row r="75" spans="3:4" x14ac:dyDescent="0.25">
      <c r="C75" s="55"/>
      <c r="D75" s="55"/>
    </row>
    <row r="76" spans="3:4" x14ac:dyDescent="0.25">
      <c r="C76" s="55"/>
      <c r="D76" s="55"/>
    </row>
    <row r="77" spans="3:4" x14ac:dyDescent="0.25">
      <c r="C77" s="55"/>
      <c r="D77" s="55"/>
    </row>
    <row r="78" spans="3:4" x14ac:dyDescent="0.25">
      <c r="C78" s="55"/>
      <c r="D78" s="55"/>
    </row>
    <row r="79" spans="3:4" x14ac:dyDescent="0.25">
      <c r="C79" s="55"/>
      <c r="D79" s="55"/>
    </row>
    <row r="80" spans="3:4" x14ac:dyDescent="0.25">
      <c r="C80" s="55"/>
      <c r="D80" s="55"/>
    </row>
    <row r="81" spans="3:4" x14ac:dyDescent="0.25">
      <c r="C81" s="55"/>
      <c r="D81" s="55"/>
    </row>
    <row r="82" spans="3:4" x14ac:dyDescent="0.25">
      <c r="C82" s="55"/>
      <c r="D82" s="55"/>
    </row>
    <row r="83" spans="3:4" x14ac:dyDescent="0.25">
      <c r="C83" s="55"/>
      <c r="D83" s="55"/>
    </row>
    <row r="84" spans="3:4" x14ac:dyDescent="0.25">
      <c r="C84" s="55"/>
      <c r="D84" s="55"/>
    </row>
    <row r="85" spans="3:4" x14ac:dyDescent="0.25">
      <c r="C85" s="55"/>
      <c r="D85" s="55"/>
    </row>
    <row r="86" spans="3:4" x14ac:dyDescent="0.25">
      <c r="C86" s="55"/>
      <c r="D86" s="55"/>
    </row>
    <row r="87" spans="3:4" x14ac:dyDescent="0.25">
      <c r="C87" s="55"/>
      <c r="D87" s="55"/>
    </row>
    <row r="88" spans="3:4" x14ac:dyDescent="0.25">
      <c r="C88" s="55"/>
      <c r="D88" s="55"/>
    </row>
    <row r="89" spans="3:4" x14ac:dyDescent="0.25">
      <c r="C89" s="55"/>
      <c r="D89" s="55"/>
    </row>
    <row r="90" spans="3:4" x14ac:dyDescent="0.25">
      <c r="C90" s="55"/>
      <c r="D90" s="55"/>
    </row>
    <row r="91" spans="3:4" x14ac:dyDescent="0.25">
      <c r="C91" s="55"/>
      <c r="D91" s="55"/>
    </row>
    <row r="92" spans="3:4" x14ac:dyDescent="0.25">
      <c r="C92" s="55"/>
      <c r="D92" s="55"/>
    </row>
    <row r="93" spans="3:4" x14ac:dyDescent="0.25">
      <c r="C93" s="55"/>
      <c r="D93" s="55"/>
    </row>
    <row r="94" spans="3:4" x14ac:dyDescent="0.25">
      <c r="C94" s="55"/>
      <c r="D94" s="55"/>
    </row>
    <row r="95" spans="3:4" x14ac:dyDescent="0.25">
      <c r="C95" s="55"/>
      <c r="D95" s="55"/>
    </row>
    <row r="96" spans="3:4" x14ac:dyDescent="0.25">
      <c r="C96" s="55"/>
      <c r="D96" s="55"/>
    </row>
    <row r="97" spans="3:4" x14ac:dyDescent="0.25">
      <c r="C97" s="55"/>
      <c r="D97" s="55"/>
    </row>
    <row r="98" spans="3:4" x14ac:dyDescent="0.25">
      <c r="C98" s="55"/>
      <c r="D98" s="55"/>
    </row>
    <row r="99" spans="3:4" x14ac:dyDescent="0.25">
      <c r="C99" s="55"/>
      <c r="D99" s="55"/>
    </row>
    <row r="100" spans="3:4" x14ac:dyDescent="0.25">
      <c r="C100" s="55"/>
      <c r="D100" s="55"/>
    </row>
    <row r="101" spans="3:4" x14ac:dyDescent="0.25">
      <c r="C101" s="55"/>
      <c r="D101" s="55"/>
    </row>
    <row r="102" spans="3:4" x14ac:dyDescent="0.25">
      <c r="C102" s="55"/>
      <c r="D102" s="55"/>
    </row>
    <row r="103" spans="3:4" x14ac:dyDescent="0.25">
      <c r="C103" s="55"/>
      <c r="D103" s="55"/>
    </row>
    <row r="104" spans="3:4" x14ac:dyDescent="0.25">
      <c r="C104" s="55"/>
      <c r="D104" s="55"/>
    </row>
    <row r="105" spans="3:4" x14ac:dyDescent="0.25">
      <c r="C105" s="55"/>
      <c r="D105" s="55"/>
    </row>
    <row r="106" spans="3:4" x14ac:dyDescent="0.25">
      <c r="C106" s="55"/>
      <c r="D106" s="55"/>
    </row>
    <row r="107" spans="3:4" x14ac:dyDescent="0.25">
      <c r="C107" s="55"/>
      <c r="D107" s="55"/>
    </row>
    <row r="108" spans="3:4" x14ac:dyDescent="0.25">
      <c r="C108" s="55"/>
      <c r="D108" s="55"/>
    </row>
    <row r="109" spans="3:4" x14ac:dyDescent="0.25">
      <c r="C109" s="55"/>
      <c r="D109" s="55"/>
    </row>
    <row r="110" spans="3:4" x14ac:dyDescent="0.25">
      <c r="C110" s="55"/>
      <c r="D110" s="55"/>
    </row>
    <row r="111" spans="3:4" x14ac:dyDescent="0.25">
      <c r="C111" s="55"/>
      <c r="D111" s="55"/>
    </row>
    <row r="112" spans="3:4" x14ac:dyDescent="0.25">
      <c r="C112" s="55"/>
      <c r="D112" s="55"/>
    </row>
    <row r="113" spans="3:4" x14ac:dyDescent="0.25">
      <c r="C113" s="55"/>
      <c r="D113" s="55"/>
    </row>
    <row r="114" spans="3:4" x14ac:dyDescent="0.25">
      <c r="C114" s="55"/>
      <c r="D114" s="55"/>
    </row>
    <row r="115" spans="3:4" x14ac:dyDescent="0.25">
      <c r="C115" s="55"/>
      <c r="D115" s="55"/>
    </row>
    <row r="116" spans="3:4" x14ac:dyDescent="0.25">
      <c r="C116" s="55"/>
      <c r="D116" s="55"/>
    </row>
    <row r="117" spans="3:4" x14ac:dyDescent="0.25">
      <c r="C117" s="55"/>
      <c r="D117" s="55"/>
    </row>
    <row r="118" spans="3:4" x14ac:dyDescent="0.25">
      <c r="C118" s="55"/>
      <c r="D118" s="55"/>
    </row>
    <row r="119" spans="3:4" x14ac:dyDescent="0.25">
      <c r="C119" s="55"/>
      <c r="D119" s="55"/>
    </row>
    <row r="120" spans="3:4" x14ac:dyDescent="0.25">
      <c r="C120" s="55"/>
      <c r="D120" s="55"/>
    </row>
    <row r="121" spans="3:4" x14ac:dyDescent="0.25">
      <c r="C121" s="55"/>
      <c r="D121" s="55"/>
    </row>
    <row r="122" spans="3:4" x14ac:dyDescent="0.25">
      <c r="C122" s="55"/>
      <c r="D122" s="55"/>
    </row>
    <row r="123" spans="3:4" x14ac:dyDescent="0.25">
      <c r="C123" s="55"/>
      <c r="D123" s="55"/>
    </row>
    <row r="124" spans="3:4" x14ac:dyDescent="0.25">
      <c r="C124" s="55"/>
      <c r="D124" s="55"/>
    </row>
    <row r="125" spans="3:4" x14ac:dyDescent="0.25">
      <c r="C125" s="55"/>
      <c r="D125" s="55"/>
    </row>
    <row r="126" spans="3:4" x14ac:dyDescent="0.25">
      <c r="C126" s="55"/>
      <c r="D126" s="55"/>
    </row>
    <row r="127" spans="3:4" x14ac:dyDescent="0.25">
      <c r="C127" s="55"/>
      <c r="D127" s="55"/>
    </row>
    <row r="128" spans="3:4" x14ac:dyDescent="0.25">
      <c r="C128" s="55"/>
      <c r="D128" s="55"/>
    </row>
    <row r="129" spans="3:4" x14ac:dyDescent="0.25">
      <c r="C129" s="55"/>
      <c r="D129" s="55"/>
    </row>
    <row r="130" spans="3:4" x14ac:dyDescent="0.25">
      <c r="C130" s="55"/>
      <c r="D130" s="55"/>
    </row>
    <row r="131" spans="3:4" x14ac:dyDescent="0.25">
      <c r="C131" s="55"/>
      <c r="D131" s="55"/>
    </row>
    <row r="132" spans="3:4" x14ac:dyDescent="0.25">
      <c r="C132" s="55"/>
      <c r="D132" s="55"/>
    </row>
    <row r="133" spans="3:4" x14ac:dyDescent="0.25">
      <c r="C133" s="55"/>
      <c r="D133" s="55"/>
    </row>
    <row r="134" spans="3:4" x14ac:dyDescent="0.25">
      <c r="C134" s="55"/>
      <c r="D134" s="55"/>
    </row>
    <row r="135" spans="3:4" x14ac:dyDescent="0.25">
      <c r="C135" s="55"/>
      <c r="D135" s="55"/>
    </row>
    <row r="136" spans="3:4" x14ac:dyDescent="0.25">
      <c r="C136" s="55"/>
      <c r="D136" s="55"/>
    </row>
    <row r="137" spans="3:4" x14ac:dyDescent="0.25">
      <c r="C137" s="55"/>
      <c r="D137" s="55"/>
    </row>
    <row r="138" spans="3:4" x14ac:dyDescent="0.25">
      <c r="C138" s="55"/>
      <c r="D138" s="55"/>
    </row>
    <row r="139" spans="3:4" x14ac:dyDescent="0.25">
      <c r="C139" s="55"/>
      <c r="D139" s="55"/>
    </row>
    <row r="140" spans="3:4" x14ac:dyDescent="0.25">
      <c r="C140" s="55"/>
      <c r="D140" s="55"/>
    </row>
    <row r="141" spans="3:4" x14ac:dyDescent="0.25">
      <c r="C141" s="55"/>
      <c r="D141" s="55"/>
    </row>
    <row r="142" spans="3:4" x14ac:dyDescent="0.25">
      <c r="C142" s="55"/>
      <c r="D142" s="55"/>
    </row>
    <row r="143" spans="3:4" x14ac:dyDescent="0.25">
      <c r="C143" s="55"/>
      <c r="D143" s="55"/>
    </row>
    <row r="144" spans="3:4" x14ac:dyDescent="0.25">
      <c r="C144" s="55"/>
      <c r="D144" s="55"/>
    </row>
    <row r="145" spans="3:4" x14ac:dyDescent="0.25">
      <c r="C145" s="55"/>
      <c r="D145" s="55"/>
    </row>
    <row r="146" spans="3:4" x14ac:dyDescent="0.25">
      <c r="C146" s="55"/>
      <c r="D146" s="55"/>
    </row>
    <row r="147" spans="3:4" x14ac:dyDescent="0.25">
      <c r="C147" s="55"/>
      <c r="D147" s="55"/>
    </row>
    <row r="148" spans="3:4" x14ac:dyDescent="0.25">
      <c r="C148" s="55"/>
      <c r="D148" s="55"/>
    </row>
    <row r="149" spans="3:4" x14ac:dyDescent="0.25">
      <c r="C149" s="55"/>
      <c r="D149" s="55"/>
    </row>
    <row r="150" spans="3:4" x14ac:dyDescent="0.25">
      <c r="C150" s="55"/>
      <c r="D150" s="55"/>
    </row>
    <row r="151" spans="3:4" x14ac:dyDescent="0.25">
      <c r="C151" s="55"/>
      <c r="D151" s="55"/>
    </row>
    <row r="152" spans="3:4" x14ac:dyDescent="0.25">
      <c r="C152" s="55"/>
      <c r="D152" s="55"/>
    </row>
    <row r="153" spans="3:4" x14ac:dyDescent="0.25">
      <c r="C153" s="55"/>
      <c r="D153" s="55"/>
    </row>
    <row r="154" spans="3:4" x14ac:dyDescent="0.25">
      <c r="C154" s="55"/>
      <c r="D154" s="55"/>
    </row>
    <row r="155" spans="3:4" x14ac:dyDescent="0.25">
      <c r="C155" s="55"/>
      <c r="D155" s="55"/>
    </row>
    <row r="156" spans="3:4" x14ac:dyDescent="0.25">
      <c r="C156" s="55"/>
      <c r="D156" s="55"/>
    </row>
    <row r="157" spans="3:4" x14ac:dyDescent="0.25">
      <c r="C157" s="55"/>
      <c r="D157" s="55"/>
    </row>
    <row r="158" spans="3:4" x14ac:dyDescent="0.25">
      <c r="C158" s="55"/>
      <c r="D158" s="55"/>
    </row>
    <row r="159" spans="3:4" x14ac:dyDescent="0.25">
      <c r="C159" s="55"/>
      <c r="D159" s="55"/>
    </row>
    <row r="160" spans="3:4" x14ac:dyDescent="0.25">
      <c r="C160" s="55"/>
      <c r="D160" s="55"/>
    </row>
    <row r="161" spans="3:4" x14ac:dyDescent="0.25">
      <c r="C161" s="55"/>
      <c r="D161" s="55"/>
    </row>
    <row r="162" spans="3:4" x14ac:dyDescent="0.25">
      <c r="C162" s="55"/>
      <c r="D162" s="55"/>
    </row>
    <row r="163" spans="3:4" x14ac:dyDescent="0.25">
      <c r="C163" s="55"/>
      <c r="D163" s="55"/>
    </row>
    <row r="164" spans="3:4" x14ac:dyDescent="0.25">
      <c r="C164" s="55"/>
      <c r="D164" s="55"/>
    </row>
    <row r="165" spans="3:4" x14ac:dyDescent="0.25">
      <c r="C165" s="55"/>
      <c r="D165" s="55"/>
    </row>
    <row r="166" spans="3:4" x14ac:dyDescent="0.25">
      <c r="C166" s="55"/>
      <c r="D166" s="55"/>
    </row>
    <row r="167" spans="3:4" x14ac:dyDescent="0.25">
      <c r="C167" s="55"/>
      <c r="D167" s="55"/>
    </row>
    <row r="168" spans="3:4" x14ac:dyDescent="0.25">
      <c r="C168" s="55"/>
      <c r="D168" s="55"/>
    </row>
    <row r="169" spans="3:4" x14ac:dyDescent="0.25">
      <c r="C169" s="55"/>
      <c r="D169" s="55"/>
    </row>
    <row r="170" spans="3:4" x14ac:dyDescent="0.25">
      <c r="C170" s="55"/>
      <c r="D170" s="55"/>
    </row>
    <row r="171" spans="3:4" x14ac:dyDescent="0.25">
      <c r="C171" s="55"/>
      <c r="D171" s="55"/>
    </row>
    <row r="172" spans="3:4" x14ac:dyDescent="0.25">
      <c r="C172" s="55"/>
      <c r="D172" s="55"/>
    </row>
    <row r="173" spans="3:4" x14ac:dyDescent="0.25">
      <c r="C173" s="55"/>
      <c r="D173" s="55"/>
    </row>
    <row r="174" spans="3:4" x14ac:dyDescent="0.25">
      <c r="C174" s="55"/>
      <c r="D174" s="55"/>
    </row>
    <row r="175" spans="3:4" x14ac:dyDescent="0.25">
      <c r="C175" s="55"/>
      <c r="D175" s="55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A87B2C-4A20-48FE-80B7-81C139B37BCD}">
  <sheetPr codeName="Sheet3"/>
  <dimension ref="A1:M575"/>
  <sheetViews>
    <sheetView topLeftCell="A76" zoomScale="90" zoomScaleNormal="90" workbookViewId="0">
      <selection activeCell="B83" sqref="B83"/>
    </sheetView>
  </sheetViews>
  <sheetFormatPr defaultRowHeight="15" x14ac:dyDescent="0.25"/>
  <cols>
    <col min="1" max="1" width="15.7109375" bestFit="1" customWidth="1"/>
    <col min="2" max="2" width="62.85546875" bestFit="1" customWidth="1"/>
    <col min="3" max="3" width="29.7109375" style="1" bestFit="1" customWidth="1"/>
    <col min="4" max="4" width="16.7109375" bestFit="1" customWidth="1"/>
    <col min="5" max="5" width="20.42578125" bestFit="1" customWidth="1"/>
    <col min="6" max="6" width="55" bestFit="1" customWidth="1"/>
    <col min="7" max="12" width="15.7109375" customWidth="1"/>
    <col min="13" max="13" width="15.7109375" style="53" customWidth="1"/>
  </cols>
  <sheetData>
    <row r="1" spans="1:13" x14ac:dyDescent="0.25">
      <c r="A1" s="47" t="s">
        <v>57</v>
      </c>
      <c r="B1" s="47" t="s">
        <v>67</v>
      </c>
      <c r="C1" s="47" t="s">
        <v>68</v>
      </c>
      <c r="D1" s="47" t="s">
        <v>69</v>
      </c>
      <c r="E1" s="47" t="s">
        <v>70</v>
      </c>
      <c r="F1" s="47" t="s">
        <v>71</v>
      </c>
      <c r="G1" s="48" t="s">
        <v>72</v>
      </c>
      <c r="H1" s="48" t="s">
        <v>73</v>
      </c>
      <c r="I1" s="48" t="s">
        <v>74</v>
      </c>
      <c r="J1" s="48" t="s">
        <v>75</v>
      </c>
      <c r="K1" s="48" t="s">
        <v>76</v>
      </c>
      <c r="L1" s="49" t="s">
        <v>77</v>
      </c>
      <c r="M1" s="52" t="s">
        <v>110</v>
      </c>
    </row>
    <row r="2" spans="1:13" x14ac:dyDescent="0.25">
      <c r="A2" s="2" t="str">
        <f>INDEX(Departments[#Data],MATCH(B2,Departments[[#Data],[Department]],0),2)</f>
        <v>Small</v>
      </c>
      <c r="B2" s="2" t="s">
        <v>78</v>
      </c>
      <c r="C2" s="2" t="s">
        <v>170</v>
      </c>
      <c r="D2" t="s">
        <v>171</v>
      </c>
      <c r="E2" s="2" t="s">
        <v>170</v>
      </c>
      <c r="F2" t="s">
        <v>170</v>
      </c>
      <c r="G2" s="50">
        <v>625329.82000000007</v>
      </c>
      <c r="H2" s="50">
        <v>428814.74</v>
      </c>
      <c r="I2" s="50">
        <v>24880340.5</v>
      </c>
      <c r="J2" s="50">
        <v>2092096.94</v>
      </c>
      <c r="K2" s="50">
        <v>579425.1</v>
      </c>
      <c r="L2" s="50">
        <v>28606007.100000001</v>
      </c>
      <c r="M2" s="53">
        <f>IFERROR(AVERAGEIFS(G2:K2,G2:K2,"&lt;&gt;0"),0)</f>
        <v>5721201.4199999999</v>
      </c>
    </row>
    <row r="3" spans="1:13" x14ac:dyDescent="0.25">
      <c r="A3" s="2" t="str">
        <f>INDEX(Departments[#Data],MATCH(B3,Departments[[#Data],[Department]],0),2)</f>
        <v>Small</v>
      </c>
      <c r="B3" s="2" t="s">
        <v>78</v>
      </c>
      <c r="C3" s="2" t="s">
        <v>172</v>
      </c>
      <c r="D3" t="s">
        <v>171</v>
      </c>
      <c r="E3" s="2" t="s">
        <v>173</v>
      </c>
      <c r="F3" t="s">
        <v>174</v>
      </c>
      <c r="G3" s="50">
        <v>2694024.04</v>
      </c>
      <c r="H3" s="50">
        <v>1911313.35</v>
      </c>
      <c r="I3" s="50">
        <v>2768807.13</v>
      </c>
      <c r="J3" s="50">
        <v>2939203.36</v>
      </c>
      <c r="K3" s="50">
        <v>5732674.79</v>
      </c>
      <c r="L3" s="50">
        <v>16046022.670000002</v>
      </c>
      <c r="M3" s="53">
        <f t="shared" ref="M3:M66" si="0">IFERROR(AVERAGEIFS(G3:K3,G3:K3,"&lt;&gt;0"),0)</f>
        <v>3209204.5340000005</v>
      </c>
    </row>
    <row r="4" spans="1:13" x14ac:dyDescent="0.25">
      <c r="A4" s="2" t="str">
        <f>INDEX(Departments[#Data],MATCH(B4,Departments[[#Data],[Department]],0),2)</f>
        <v>Small</v>
      </c>
      <c r="B4" s="2" t="s">
        <v>78</v>
      </c>
      <c r="C4" s="2" t="s">
        <v>175</v>
      </c>
      <c r="D4" t="s">
        <v>171</v>
      </c>
      <c r="E4" s="2" t="s">
        <v>176</v>
      </c>
      <c r="F4" t="s">
        <v>175</v>
      </c>
      <c r="G4" s="50">
        <v>8860.7999999999993</v>
      </c>
      <c r="H4" s="50"/>
      <c r="I4" s="50">
        <v>20249.2</v>
      </c>
      <c r="J4" s="50">
        <v>612417.84000000008</v>
      </c>
      <c r="K4" s="50">
        <v>492218.11</v>
      </c>
      <c r="L4" s="50">
        <v>1133745.9500000002</v>
      </c>
      <c r="M4" s="53">
        <f t="shared" si="0"/>
        <v>283436.48750000005</v>
      </c>
    </row>
    <row r="5" spans="1:13" x14ac:dyDescent="0.25">
      <c r="A5" s="2" t="str">
        <f>INDEX(Departments[#Data],MATCH(B5,Departments[[#Data],[Department]],0),2)</f>
        <v>Small</v>
      </c>
      <c r="B5" s="2" t="s">
        <v>78</v>
      </c>
      <c r="C5" s="2" t="s">
        <v>177</v>
      </c>
      <c r="D5" t="s">
        <v>178</v>
      </c>
      <c r="E5" s="2" t="s">
        <v>179</v>
      </c>
      <c r="F5" t="s">
        <v>180</v>
      </c>
      <c r="G5" s="50">
        <v>302920</v>
      </c>
      <c r="H5" s="50"/>
      <c r="I5" s="50"/>
      <c r="J5" s="50"/>
      <c r="K5" s="50"/>
      <c r="L5" s="50">
        <v>302920</v>
      </c>
      <c r="M5" s="53">
        <f t="shared" si="0"/>
        <v>302920</v>
      </c>
    </row>
    <row r="6" spans="1:13" x14ac:dyDescent="0.25">
      <c r="A6" s="2" t="str">
        <f>INDEX(Departments[#Data],MATCH(B6,Departments[[#Data],[Department]],0),2)</f>
        <v>Small</v>
      </c>
      <c r="B6" s="2" t="s">
        <v>78</v>
      </c>
      <c r="C6" s="2" t="s">
        <v>177</v>
      </c>
      <c r="D6" t="s">
        <v>178</v>
      </c>
      <c r="E6" s="2" t="s">
        <v>179</v>
      </c>
      <c r="F6" t="s">
        <v>181</v>
      </c>
      <c r="G6" s="50"/>
      <c r="H6" s="50"/>
      <c r="I6" s="50">
        <v>0</v>
      </c>
      <c r="J6" s="50">
        <v>427085.16</v>
      </c>
      <c r="K6" s="50"/>
      <c r="L6" s="50">
        <v>427085.16</v>
      </c>
      <c r="M6" s="53">
        <f t="shared" si="0"/>
        <v>427085.16</v>
      </c>
    </row>
    <row r="7" spans="1:13" x14ac:dyDescent="0.25">
      <c r="A7" s="2" t="str">
        <f>INDEX(Departments[#Data],MATCH(B7,Departments[[#Data],[Department]],0),2)</f>
        <v>Small</v>
      </c>
      <c r="B7" s="2" t="s">
        <v>78</v>
      </c>
      <c r="C7" s="2" t="s">
        <v>177</v>
      </c>
      <c r="D7" t="s">
        <v>178</v>
      </c>
      <c r="E7" s="2" t="s">
        <v>179</v>
      </c>
      <c r="F7" t="s">
        <v>182</v>
      </c>
      <c r="G7" s="50"/>
      <c r="H7" s="50">
        <v>0</v>
      </c>
      <c r="I7" s="50"/>
      <c r="J7" s="50"/>
      <c r="K7" s="50"/>
      <c r="L7" s="50">
        <v>0</v>
      </c>
      <c r="M7" s="53">
        <f t="shared" si="0"/>
        <v>0</v>
      </c>
    </row>
    <row r="8" spans="1:13" x14ac:dyDescent="0.25">
      <c r="A8" s="2" t="str">
        <f>INDEX(Departments[#Data],MATCH(B8,Departments[[#Data],[Department]],0),2)</f>
        <v>Small</v>
      </c>
      <c r="B8" s="2" t="s">
        <v>78</v>
      </c>
      <c r="C8" s="2" t="s">
        <v>177</v>
      </c>
      <c r="D8" t="s">
        <v>178</v>
      </c>
      <c r="E8" s="2" t="s">
        <v>179</v>
      </c>
      <c r="F8" t="s">
        <v>183</v>
      </c>
      <c r="G8" s="50">
        <v>169746</v>
      </c>
      <c r="H8" s="50"/>
      <c r="I8" s="50">
        <v>8728.5</v>
      </c>
      <c r="J8" s="50">
        <v>333380.12</v>
      </c>
      <c r="K8" s="50">
        <v>18609.14</v>
      </c>
      <c r="L8" s="50">
        <v>530463.76</v>
      </c>
      <c r="M8" s="53">
        <f t="shared" si="0"/>
        <v>132615.94</v>
      </c>
    </row>
    <row r="9" spans="1:13" x14ac:dyDescent="0.25">
      <c r="A9" s="2" t="str">
        <f>INDEX(Departments[#Data],MATCH(B9,Departments[[#Data],[Department]],0),2)</f>
        <v>Small</v>
      </c>
      <c r="B9" s="2" t="s">
        <v>78</v>
      </c>
      <c r="C9" s="2" t="s">
        <v>177</v>
      </c>
      <c r="D9" t="s">
        <v>178</v>
      </c>
      <c r="E9" s="2" t="s">
        <v>179</v>
      </c>
      <c r="F9" t="s">
        <v>184</v>
      </c>
      <c r="G9" s="50">
        <v>95932.14</v>
      </c>
      <c r="H9" s="50">
        <v>196270.9</v>
      </c>
      <c r="I9" s="50">
        <v>281060</v>
      </c>
      <c r="J9" s="50">
        <v>366862.5</v>
      </c>
      <c r="K9" s="50">
        <v>0</v>
      </c>
      <c r="L9" s="50">
        <v>940125.54</v>
      </c>
      <c r="M9" s="53">
        <f t="shared" si="0"/>
        <v>235031.38500000001</v>
      </c>
    </row>
    <row r="10" spans="1:13" x14ac:dyDescent="0.25">
      <c r="A10" s="2" t="str">
        <f>INDEX(Departments[#Data],MATCH(B10,Departments[[#Data],[Department]],0),2)</f>
        <v>Small</v>
      </c>
      <c r="B10" s="2" t="s">
        <v>78</v>
      </c>
      <c r="C10" s="2" t="s">
        <v>177</v>
      </c>
      <c r="D10" t="s">
        <v>178</v>
      </c>
      <c r="E10" s="2" t="s">
        <v>179</v>
      </c>
      <c r="F10" t="s">
        <v>185</v>
      </c>
      <c r="G10" s="50">
        <v>680644.96</v>
      </c>
      <c r="H10" s="50">
        <v>548883.28</v>
      </c>
      <c r="I10" s="50">
        <v>1727908.15</v>
      </c>
      <c r="J10" s="50">
        <v>930467.58</v>
      </c>
      <c r="K10" s="50">
        <v>1551145.52</v>
      </c>
      <c r="L10" s="50">
        <v>5439049.4900000002</v>
      </c>
      <c r="M10" s="53">
        <f t="shared" si="0"/>
        <v>1087809.898</v>
      </c>
    </row>
    <row r="11" spans="1:13" x14ac:dyDescent="0.25">
      <c r="A11" s="2" t="str">
        <f>INDEX(Departments[#Data],MATCH(B11,Departments[[#Data],[Department]],0),2)</f>
        <v>Small</v>
      </c>
      <c r="B11" s="2" t="s">
        <v>78</v>
      </c>
      <c r="C11" s="2" t="s">
        <v>177</v>
      </c>
      <c r="D11" t="s">
        <v>178</v>
      </c>
      <c r="E11" s="2" t="s">
        <v>179</v>
      </c>
      <c r="F11" t="s">
        <v>186</v>
      </c>
      <c r="G11" s="50">
        <v>0</v>
      </c>
      <c r="H11" s="50">
        <v>0.01</v>
      </c>
      <c r="I11" s="50">
        <v>119322.09</v>
      </c>
      <c r="J11" s="50"/>
      <c r="K11" s="50"/>
      <c r="L11" s="50">
        <v>119322.09999999999</v>
      </c>
      <c r="M11" s="53">
        <f t="shared" si="0"/>
        <v>59661.049999999996</v>
      </c>
    </row>
    <row r="12" spans="1:13" x14ac:dyDescent="0.25">
      <c r="A12" s="2" t="str">
        <f>INDEX(Departments[#Data],MATCH(B12,Departments[[#Data],[Department]],0),2)</f>
        <v>Small</v>
      </c>
      <c r="B12" s="2" t="s">
        <v>78</v>
      </c>
      <c r="C12" s="2" t="s">
        <v>177</v>
      </c>
      <c r="D12" t="s">
        <v>178</v>
      </c>
      <c r="E12" s="2" t="s">
        <v>179</v>
      </c>
      <c r="F12" t="s">
        <v>187</v>
      </c>
      <c r="G12" s="50">
        <v>11449</v>
      </c>
      <c r="H12" s="50"/>
      <c r="I12" s="50"/>
      <c r="J12" s="50">
        <v>6583.52</v>
      </c>
      <c r="K12" s="50"/>
      <c r="L12" s="50">
        <v>18032.52</v>
      </c>
      <c r="M12" s="53">
        <f t="shared" si="0"/>
        <v>9016.26</v>
      </c>
    </row>
    <row r="13" spans="1:13" x14ac:dyDescent="0.25">
      <c r="A13" s="2" t="str">
        <f>INDEX(Departments[#Data],MATCH(B13,Departments[[#Data],[Department]],0),2)</f>
        <v>Small</v>
      </c>
      <c r="B13" s="2" t="s">
        <v>78</v>
      </c>
      <c r="C13" s="2" t="s">
        <v>79</v>
      </c>
      <c r="D13" t="s">
        <v>80</v>
      </c>
      <c r="E13" s="2" t="s">
        <v>81</v>
      </c>
      <c r="F13" t="s">
        <v>82</v>
      </c>
      <c r="G13" s="50">
        <v>1465220.44</v>
      </c>
      <c r="H13" s="50">
        <v>3415425.22</v>
      </c>
      <c r="I13" s="50">
        <v>11878.14</v>
      </c>
      <c r="J13" s="50">
        <v>1502691.96</v>
      </c>
      <c r="K13" s="50">
        <v>455484.36</v>
      </c>
      <c r="L13" s="50">
        <v>6850700.1200000001</v>
      </c>
      <c r="M13" s="53">
        <f t="shared" si="0"/>
        <v>1370140.024</v>
      </c>
    </row>
    <row r="14" spans="1:13" x14ac:dyDescent="0.25">
      <c r="A14" s="2" t="str">
        <f>INDEX(Departments[#Data],MATCH(B14,Departments[[#Data],[Department]],0),2)</f>
        <v>Small</v>
      </c>
      <c r="B14" s="2" t="s">
        <v>78</v>
      </c>
      <c r="C14" s="2" t="s">
        <v>79</v>
      </c>
      <c r="D14" t="s">
        <v>80</v>
      </c>
      <c r="E14" s="2" t="s">
        <v>81</v>
      </c>
      <c r="F14" t="s">
        <v>188</v>
      </c>
      <c r="G14" s="50"/>
      <c r="H14" s="50"/>
      <c r="I14" s="50">
        <v>0</v>
      </c>
      <c r="J14" s="50">
        <v>0</v>
      </c>
      <c r="K14" s="50"/>
      <c r="L14" s="50">
        <v>0</v>
      </c>
      <c r="M14" s="53">
        <f t="shared" si="0"/>
        <v>0</v>
      </c>
    </row>
    <row r="15" spans="1:13" x14ac:dyDescent="0.25">
      <c r="A15" s="2" t="str">
        <f>INDEX(Departments[#Data],MATCH(B15,Departments[[#Data],[Department]],0),2)</f>
        <v>Small</v>
      </c>
      <c r="B15" s="2" t="s">
        <v>78</v>
      </c>
      <c r="C15" s="2" t="s">
        <v>79</v>
      </c>
      <c r="D15" t="s">
        <v>80</v>
      </c>
      <c r="E15" s="2" t="s">
        <v>81</v>
      </c>
      <c r="F15" t="s">
        <v>189</v>
      </c>
      <c r="G15" s="50"/>
      <c r="H15" s="50">
        <v>69757.83</v>
      </c>
      <c r="I15" s="50">
        <v>646895.84000000008</v>
      </c>
      <c r="J15" s="50">
        <v>436166.29000000004</v>
      </c>
      <c r="K15" s="50">
        <v>80036.78</v>
      </c>
      <c r="L15" s="50">
        <v>1232856.74</v>
      </c>
      <c r="M15" s="53">
        <f t="shared" si="0"/>
        <v>308214.185</v>
      </c>
    </row>
    <row r="16" spans="1:13" x14ac:dyDescent="0.25">
      <c r="A16" s="2" t="str">
        <f>INDEX(Departments[#Data],MATCH(B16,Departments[[#Data],[Department]],0),2)</f>
        <v>Small</v>
      </c>
      <c r="B16" s="2" t="s">
        <v>78</v>
      </c>
      <c r="C16" s="2" t="s">
        <v>79</v>
      </c>
      <c r="D16" t="s">
        <v>80</v>
      </c>
      <c r="E16" s="2" t="s">
        <v>81</v>
      </c>
      <c r="F16" t="s">
        <v>83</v>
      </c>
      <c r="G16" s="50">
        <v>0</v>
      </c>
      <c r="H16" s="50"/>
      <c r="I16" s="50">
        <v>0</v>
      </c>
      <c r="J16" s="50">
        <v>0</v>
      </c>
      <c r="K16" s="50">
        <v>1360290.9</v>
      </c>
      <c r="L16" s="50">
        <v>1360290.9</v>
      </c>
      <c r="M16" s="53">
        <f t="shared" si="0"/>
        <v>1360290.9</v>
      </c>
    </row>
    <row r="17" spans="1:13" x14ac:dyDescent="0.25">
      <c r="A17" s="2" t="str">
        <f>INDEX(Departments[#Data],MATCH(B17,Departments[[#Data],[Department]],0),2)</f>
        <v>Small</v>
      </c>
      <c r="B17" s="2" t="s">
        <v>78</v>
      </c>
      <c r="C17" s="2" t="s">
        <v>190</v>
      </c>
      <c r="D17" t="s">
        <v>190</v>
      </c>
      <c r="E17" s="2" t="s">
        <v>176</v>
      </c>
      <c r="F17" t="s">
        <v>191</v>
      </c>
      <c r="G17" s="50">
        <v>140981.20000000001</v>
      </c>
      <c r="H17" s="50">
        <v>12886.04</v>
      </c>
      <c r="I17" s="50"/>
      <c r="J17" s="50"/>
      <c r="K17" s="50"/>
      <c r="L17" s="50">
        <v>153867.24000000002</v>
      </c>
      <c r="M17" s="53">
        <f t="shared" si="0"/>
        <v>76933.62000000001</v>
      </c>
    </row>
    <row r="18" spans="1:13" x14ac:dyDescent="0.25">
      <c r="A18" s="2" t="str">
        <f>INDEX(Departments[#Data],MATCH(B18,Departments[[#Data],[Department]],0),2)</f>
        <v>Small</v>
      </c>
      <c r="B18" s="2" t="s">
        <v>78</v>
      </c>
      <c r="C18" s="2" t="s">
        <v>190</v>
      </c>
      <c r="D18" t="s">
        <v>190</v>
      </c>
      <c r="E18" s="2" t="s">
        <v>176</v>
      </c>
      <c r="F18" t="s">
        <v>192</v>
      </c>
      <c r="G18" s="50"/>
      <c r="H18" s="50"/>
      <c r="I18" s="50">
        <v>277857.54000000004</v>
      </c>
      <c r="J18" s="50">
        <v>0</v>
      </c>
      <c r="K18" s="50"/>
      <c r="L18" s="50">
        <v>277857.54000000004</v>
      </c>
      <c r="M18" s="53">
        <f t="shared" si="0"/>
        <v>277857.54000000004</v>
      </c>
    </row>
    <row r="19" spans="1:13" x14ac:dyDescent="0.25">
      <c r="A19" s="2" t="str">
        <f>INDEX(Departments[#Data],MATCH(B19,Departments[[#Data],[Department]],0),2)</f>
        <v>Small</v>
      </c>
      <c r="B19" s="2" t="s">
        <v>78</v>
      </c>
      <c r="C19" s="2" t="s">
        <v>190</v>
      </c>
      <c r="D19" t="s">
        <v>190</v>
      </c>
      <c r="E19" s="2" t="s">
        <v>193</v>
      </c>
      <c r="F19" t="s">
        <v>194</v>
      </c>
      <c r="G19" s="50">
        <v>454834.79000000004</v>
      </c>
      <c r="H19" s="50">
        <v>390715.84</v>
      </c>
      <c r="I19" s="50">
        <v>938979.68</v>
      </c>
      <c r="J19" s="50">
        <v>387389.92</v>
      </c>
      <c r="K19" s="50">
        <v>136790.84</v>
      </c>
      <c r="L19" s="50">
        <v>2308711.0700000003</v>
      </c>
      <c r="M19" s="53">
        <f t="shared" si="0"/>
        <v>461742.21399999998</v>
      </c>
    </row>
    <row r="20" spans="1:13" x14ac:dyDescent="0.25">
      <c r="A20" s="2" t="str">
        <f>INDEX(Departments[#Data],MATCH(B20,Departments[[#Data],[Department]],0),2)</f>
        <v>Small</v>
      </c>
      <c r="B20" s="2" t="s">
        <v>78</v>
      </c>
      <c r="C20" s="2" t="s">
        <v>84</v>
      </c>
      <c r="D20" t="s">
        <v>80</v>
      </c>
      <c r="E20" s="2" t="s">
        <v>84</v>
      </c>
      <c r="F20" t="s">
        <v>195</v>
      </c>
      <c r="G20" s="50">
        <v>0</v>
      </c>
      <c r="H20" s="50">
        <v>234535.1</v>
      </c>
      <c r="I20" s="50">
        <v>0</v>
      </c>
      <c r="J20" s="50"/>
      <c r="K20" s="50"/>
      <c r="L20" s="50">
        <v>234535.1</v>
      </c>
      <c r="M20" s="53">
        <f t="shared" si="0"/>
        <v>234535.1</v>
      </c>
    </row>
    <row r="21" spans="1:13" x14ac:dyDescent="0.25">
      <c r="A21" s="2" t="str">
        <f>INDEX(Departments[#Data],MATCH(B21,Departments[[#Data],[Department]],0),2)</f>
        <v>Small</v>
      </c>
      <c r="B21" s="2" t="s">
        <v>78</v>
      </c>
      <c r="C21" s="2" t="s">
        <v>84</v>
      </c>
      <c r="D21" t="s">
        <v>80</v>
      </c>
      <c r="E21" s="2" t="s">
        <v>84</v>
      </c>
      <c r="F21" t="s">
        <v>196</v>
      </c>
      <c r="G21" s="50">
        <v>0</v>
      </c>
      <c r="H21" s="50">
        <v>54268.49</v>
      </c>
      <c r="I21" s="50">
        <v>0</v>
      </c>
      <c r="J21" s="50"/>
      <c r="K21" s="50"/>
      <c r="L21" s="50">
        <v>54268.49</v>
      </c>
      <c r="M21" s="53">
        <f t="shared" si="0"/>
        <v>54268.49</v>
      </c>
    </row>
    <row r="22" spans="1:13" x14ac:dyDescent="0.25">
      <c r="A22" s="2" t="str">
        <f>INDEX(Departments[#Data],MATCH(B22,Departments[[#Data],[Department]],0),2)</f>
        <v>Small</v>
      </c>
      <c r="B22" s="2" t="s">
        <v>78</v>
      </c>
      <c r="C22" s="2" t="s">
        <v>84</v>
      </c>
      <c r="D22" t="s">
        <v>80</v>
      </c>
      <c r="E22" s="2" t="s">
        <v>84</v>
      </c>
      <c r="F22" t="s">
        <v>197</v>
      </c>
      <c r="G22" s="50">
        <v>0</v>
      </c>
      <c r="H22" s="50">
        <v>627881.06999999995</v>
      </c>
      <c r="I22" s="50">
        <v>0</v>
      </c>
      <c r="J22" s="50"/>
      <c r="K22" s="50"/>
      <c r="L22" s="50">
        <v>627881.06999999995</v>
      </c>
      <c r="M22" s="53">
        <f t="shared" si="0"/>
        <v>627881.06999999995</v>
      </c>
    </row>
    <row r="23" spans="1:13" x14ac:dyDescent="0.25">
      <c r="A23" s="2" t="str">
        <f>INDEX(Departments[#Data],MATCH(B23,Departments[[#Data],[Department]],0),2)</f>
        <v>Small</v>
      </c>
      <c r="B23" s="2" t="s">
        <v>78</v>
      </c>
      <c r="C23" s="2" t="s">
        <v>84</v>
      </c>
      <c r="D23" t="s">
        <v>80</v>
      </c>
      <c r="E23" s="2" t="s">
        <v>84</v>
      </c>
      <c r="F23" t="s">
        <v>198</v>
      </c>
      <c r="G23" s="50"/>
      <c r="H23" s="50"/>
      <c r="I23" s="50">
        <v>2892486.32</v>
      </c>
      <c r="J23" s="50">
        <v>3442579.33</v>
      </c>
      <c r="K23" s="50">
        <v>1792274.45</v>
      </c>
      <c r="L23" s="50">
        <v>8127340.0999999996</v>
      </c>
      <c r="M23" s="53">
        <f t="shared" si="0"/>
        <v>2709113.3666666667</v>
      </c>
    </row>
    <row r="24" spans="1:13" x14ac:dyDescent="0.25">
      <c r="A24" s="2" t="str">
        <f>INDEX(Departments[#Data],MATCH(B24,Departments[[#Data],[Department]],0),2)</f>
        <v>Small</v>
      </c>
      <c r="B24" s="2" t="s">
        <v>78</v>
      </c>
      <c r="C24" s="2" t="s">
        <v>84</v>
      </c>
      <c r="D24" t="s">
        <v>80</v>
      </c>
      <c r="E24" s="2" t="s">
        <v>84</v>
      </c>
      <c r="F24" t="s">
        <v>85</v>
      </c>
      <c r="G24" s="50"/>
      <c r="H24" s="50"/>
      <c r="I24" s="50"/>
      <c r="J24" s="50">
        <v>17117.32</v>
      </c>
      <c r="K24" s="50"/>
      <c r="L24" s="50">
        <v>17117.32</v>
      </c>
      <c r="M24" s="53">
        <f t="shared" si="0"/>
        <v>17117.32</v>
      </c>
    </row>
    <row r="25" spans="1:13" x14ac:dyDescent="0.25">
      <c r="A25" s="2" t="str">
        <f>INDEX(Departments[#Data],MATCH(B25,Departments[[#Data],[Department]],0),2)</f>
        <v>Small</v>
      </c>
      <c r="B25" s="2" t="s">
        <v>78</v>
      </c>
      <c r="C25" s="2" t="s">
        <v>84</v>
      </c>
      <c r="D25" t="s">
        <v>80</v>
      </c>
      <c r="E25" s="2" t="s">
        <v>84</v>
      </c>
      <c r="F25" t="s">
        <v>86</v>
      </c>
      <c r="G25" s="50"/>
      <c r="H25" s="50"/>
      <c r="I25" s="50">
        <v>0</v>
      </c>
      <c r="J25" s="50"/>
      <c r="K25" s="50"/>
      <c r="L25" s="50">
        <v>0</v>
      </c>
      <c r="M25" s="53">
        <f t="shared" si="0"/>
        <v>0</v>
      </c>
    </row>
    <row r="26" spans="1:13" x14ac:dyDescent="0.25">
      <c r="A26" s="2" t="str">
        <f>INDEX(Departments[#Data],MATCH(B26,Departments[[#Data],[Department]],0),2)</f>
        <v>Small</v>
      </c>
      <c r="B26" s="2" t="s">
        <v>78</v>
      </c>
      <c r="C26" s="2" t="s">
        <v>84</v>
      </c>
      <c r="D26" t="s">
        <v>80</v>
      </c>
      <c r="E26" s="2" t="s">
        <v>84</v>
      </c>
      <c r="F26" t="s">
        <v>87</v>
      </c>
      <c r="G26" s="50">
        <v>8932358.1099999994</v>
      </c>
      <c r="H26" s="50">
        <v>1251338.6100000001</v>
      </c>
      <c r="I26" s="50">
        <v>1265624.95</v>
      </c>
      <c r="J26" s="50"/>
      <c r="K26" s="50"/>
      <c r="L26" s="50">
        <v>11449321.669999998</v>
      </c>
      <c r="M26" s="53">
        <f t="shared" si="0"/>
        <v>3816440.5566666662</v>
      </c>
    </row>
    <row r="27" spans="1:13" x14ac:dyDescent="0.25">
      <c r="A27" s="2" t="str">
        <f>INDEX(Departments[#Data],MATCH(B27,Departments[[#Data],[Department]],0),2)</f>
        <v>Small</v>
      </c>
      <c r="B27" s="2" t="s">
        <v>78</v>
      </c>
      <c r="C27" s="2" t="s">
        <v>84</v>
      </c>
      <c r="D27" t="s">
        <v>190</v>
      </c>
      <c r="E27" s="2" t="s">
        <v>84</v>
      </c>
      <c r="F27" t="s">
        <v>199</v>
      </c>
      <c r="G27" s="50"/>
      <c r="H27" s="50">
        <v>4457513.97</v>
      </c>
      <c r="I27" s="50">
        <v>0</v>
      </c>
      <c r="J27" s="50"/>
      <c r="K27" s="50"/>
      <c r="L27" s="50">
        <v>4457513.97</v>
      </c>
      <c r="M27" s="53">
        <f t="shared" si="0"/>
        <v>4457513.97</v>
      </c>
    </row>
    <row r="28" spans="1:13" x14ac:dyDescent="0.25">
      <c r="A28" s="2" t="str">
        <f>INDEX(Departments[#Data],MATCH(B28,Departments[[#Data],[Department]],0),2)</f>
        <v>Small</v>
      </c>
      <c r="B28" s="2" t="s">
        <v>78</v>
      </c>
      <c r="C28" s="2" t="s">
        <v>84</v>
      </c>
      <c r="D28" t="s">
        <v>200</v>
      </c>
      <c r="E28" s="2" t="s">
        <v>84</v>
      </c>
      <c r="F28" t="s">
        <v>201</v>
      </c>
      <c r="G28" s="50">
        <v>67516155.469999999</v>
      </c>
      <c r="H28" s="50">
        <v>202278780.42000002</v>
      </c>
      <c r="I28" s="50">
        <v>90511210.230000004</v>
      </c>
      <c r="J28" s="50">
        <v>87916648.090000004</v>
      </c>
      <c r="K28" s="50">
        <v>217250702.16</v>
      </c>
      <c r="L28" s="50">
        <v>665473496.37</v>
      </c>
      <c r="M28" s="53">
        <f t="shared" si="0"/>
        <v>133094699.274</v>
      </c>
    </row>
    <row r="29" spans="1:13" x14ac:dyDescent="0.25">
      <c r="A29" s="2" t="str">
        <f>INDEX(Departments[#Data],MATCH(B29,Departments[[#Data],[Department]],0),2)</f>
        <v>Small</v>
      </c>
      <c r="B29" s="2" t="s">
        <v>78</v>
      </c>
      <c r="C29" s="2" t="s">
        <v>84</v>
      </c>
      <c r="D29" t="s">
        <v>202</v>
      </c>
      <c r="E29" s="2" t="s">
        <v>84</v>
      </c>
      <c r="F29" t="s">
        <v>203</v>
      </c>
      <c r="G29" s="50"/>
      <c r="H29" s="50">
        <v>912305.41</v>
      </c>
      <c r="I29" s="50">
        <v>0</v>
      </c>
      <c r="J29" s="50"/>
      <c r="K29" s="50"/>
      <c r="L29" s="50">
        <v>912305.41</v>
      </c>
      <c r="M29" s="53">
        <f t="shared" si="0"/>
        <v>912305.41</v>
      </c>
    </row>
    <row r="30" spans="1:13" x14ac:dyDescent="0.25">
      <c r="A30" s="2" t="str">
        <f>INDEX(Departments[#Data],MATCH(B30,Departments[[#Data],[Department]],0),2)</f>
        <v>Small</v>
      </c>
      <c r="B30" s="2" t="s">
        <v>78</v>
      </c>
      <c r="C30" s="2" t="s">
        <v>204</v>
      </c>
      <c r="D30" t="s">
        <v>178</v>
      </c>
      <c r="E30" s="2" t="s">
        <v>205</v>
      </c>
      <c r="F30" t="s">
        <v>206</v>
      </c>
      <c r="G30" s="50">
        <v>0</v>
      </c>
      <c r="H30" s="50">
        <v>0</v>
      </c>
      <c r="I30" s="50">
        <v>279297.61</v>
      </c>
      <c r="J30" s="50"/>
      <c r="K30" s="50">
        <v>1218855.74</v>
      </c>
      <c r="L30" s="50">
        <v>1498153.35</v>
      </c>
      <c r="M30" s="53">
        <f t="shared" si="0"/>
        <v>749076.67500000005</v>
      </c>
    </row>
    <row r="31" spans="1:13" x14ac:dyDescent="0.25">
      <c r="A31" s="2" t="str">
        <f>INDEX(Departments[#Data],MATCH(B31,Departments[[#Data],[Department]],0),2)</f>
        <v>Small</v>
      </c>
      <c r="B31" s="2" t="s">
        <v>78</v>
      </c>
      <c r="C31" s="2" t="s">
        <v>204</v>
      </c>
      <c r="D31" t="s">
        <v>178</v>
      </c>
      <c r="E31" s="2" t="s">
        <v>205</v>
      </c>
      <c r="F31" t="s">
        <v>207</v>
      </c>
      <c r="G31" s="50">
        <v>0</v>
      </c>
      <c r="H31" s="50"/>
      <c r="I31" s="50"/>
      <c r="J31" s="50"/>
      <c r="K31" s="50"/>
      <c r="L31" s="50">
        <v>0</v>
      </c>
      <c r="M31" s="53">
        <f t="shared" si="0"/>
        <v>0</v>
      </c>
    </row>
    <row r="32" spans="1:13" x14ac:dyDescent="0.25">
      <c r="A32" s="2" t="str">
        <f>INDEX(Departments[#Data],MATCH(B32,Departments[[#Data],[Department]],0),2)</f>
        <v>Small</v>
      </c>
      <c r="B32" s="2" t="s">
        <v>78</v>
      </c>
      <c r="C32" s="2" t="s">
        <v>208</v>
      </c>
      <c r="D32" t="s">
        <v>171</v>
      </c>
      <c r="E32" s="2" t="s">
        <v>173</v>
      </c>
      <c r="F32" t="s">
        <v>209</v>
      </c>
      <c r="G32" s="50">
        <v>1640</v>
      </c>
      <c r="H32" s="50">
        <v>6799.3</v>
      </c>
      <c r="I32" s="50">
        <v>0</v>
      </c>
      <c r="J32" s="50">
        <v>7530.04</v>
      </c>
      <c r="K32" s="50">
        <v>0</v>
      </c>
      <c r="L32" s="50">
        <v>15969.34</v>
      </c>
      <c r="M32" s="53">
        <f t="shared" si="0"/>
        <v>5323.1133333333337</v>
      </c>
    </row>
    <row r="33" spans="1:13" x14ac:dyDescent="0.25">
      <c r="A33" s="2" t="str">
        <f>INDEX(Departments[#Data],MATCH(B33,Departments[[#Data],[Department]],0),2)</f>
        <v>Small</v>
      </c>
      <c r="B33" s="2" t="s">
        <v>78</v>
      </c>
      <c r="C33" s="2" t="s">
        <v>208</v>
      </c>
      <c r="D33" t="s">
        <v>171</v>
      </c>
      <c r="E33" s="2" t="s">
        <v>173</v>
      </c>
      <c r="F33" t="s">
        <v>210</v>
      </c>
      <c r="G33" s="50"/>
      <c r="H33" s="50"/>
      <c r="I33" s="50">
        <v>0</v>
      </c>
      <c r="J33" s="50"/>
      <c r="K33" s="50"/>
      <c r="L33" s="50">
        <v>0</v>
      </c>
      <c r="M33" s="53">
        <f t="shared" si="0"/>
        <v>0</v>
      </c>
    </row>
    <row r="34" spans="1:13" x14ac:dyDescent="0.25">
      <c r="A34" s="2" t="str">
        <f>INDEX(Departments[#Data],MATCH(B34,Departments[[#Data],[Department]],0),2)</f>
        <v>Small</v>
      </c>
      <c r="B34" s="2" t="s">
        <v>78</v>
      </c>
      <c r="C34" s="2" t="s">
        <v>208</v>
      </c>
      <c r="D34" t="s">
        <v>171</v>
      </c>
      <c r="E34" s="2" t="s">
        <v>173</v>
      </c>
      <c r="F34" t="s">
        <v>211</v>
      </c>
      <c r="G34" s="50">
        <v>215085.76</v>
      </c>
      <c r="H34" s="50">
        <v>208204.79999999999</v>
      </c>
      <c r="I34" s="50">
        <v>249006.9</v>
      </c>
      <c r="J34" s="50">
        <v>241467.16</v>
      </c>
      <c r="K34" s="50">
        <v>253470.91</v>
      </c>
      <c r="L34" s="50">
        <v>1167235.53</v>
      </c>
      <c r="M34" s="53">
        <f t="shared" si="0"/>
        <v>233447.106</v>
      </c>
    </row>
    <row r="35" spans="1:13" x14ac:dyDescent="0.25">
      <c r="A35" s="2" t="str">
        <f>INDEX(Departments[#Data],MATCH(B35,Departments[[#Data],[Department]],0),2)</f>
        <v>Small</v>
      </c>
      <c r="B35" s="2" t="s">
        <v>78</v>
      </c>
      <c r="C35" s="2" t="s">
        <v>208</v>
      </c>
      <c r="D35" t="s">
        <v>171</v>
      </c>
      <c r="E35" s="2" t="s">
        <v>173</v>
      </c>
      <c r="F35" t="s">
        <v>212</v>
      </c>
      <c r="G35" s="50"/>
      <c r="H35" s="50"/>
      <c r="I35" s="50">
        <v>0</v>
      </c>
      <c r="J35" s="50">
        <v>11646.55</v>
      </c>
      <c r="K35" s="50">
        <v>0</v>
      </c>
      <c r="L35" s="50">
        <v>11646.55</v>
      </c>
      <c r="M35" s="53">
        <f t="shared" si="0"/>
        <v>11646.55</v>
      </c>
    </row>
    <row r="36" spans="1:13" x14ac:dyDescent="0.25">
      <c r="A36" s="2" t="str">
        <f>INDEX(Departments[#Data],MATCH(B36,Departments[[#Data],[Department]],0),2)</f>
        <v>Small</v>
      </c>
      <c r="B36" s="51" t="s">
        <v>78</v>
      </c>
      <c r="C36" s="2" t="s">
        <v>208</v>
      </c>
      <c r="D36" t="s">
        <v>171</v>
      </c>
      <c r="E36" s="2" t="s">
        <v>173</v>
      </c>
      <c r="F36" t="s">
        <v>213</v>
      </c>
      <c r="G36" s="50">
        <v>1350680.72</v>
      </c>
      <c r="H36" s="50">
        <v>1253722.6300000001</v>
      </c>
      <c r="I36" s="50">
        <v>2019255.72</v>
      </c>
      <c r="J36" s="50">
        <v>1875960.78</v>
      </c>
      <c r="K36" s="50">
        <v>715409.09</v>
      </c>
      <c r="L36" s="50">
        <v>7215028.9400000004</v>
      </c>
      <c r="M36" s="53">
        <f t="shared" si="0"/>
        <v>1443005.7880000002</v>
      </c>
    </row>
    <row r="37" spans="1:13" x14ac:dyDescent="0.25">
      <c r="A37" s="2" t="str">
        <f>INDEX(Departments[#Data],MATCH(B37,Departments[[#Data],[Department]],0),2)</f>
        <v>Small</v>
      </c>
      <c r="B37" s="2" t="s">
        <v>88</v>
      </c>
      <c r="C37" s="2" t="s">
        <v>170</v>
      </c>
      <c r="D37" t="s">
        <v>171</v>
      </c>
      <c r="E37" s="2" t="s">
        <v>170</v>
      </c>
      <c r="F37" t="s">
        <v>170</v>
      </c>
      <c r="G37" s="50">
        <v>5000</v>
      </c>
      <c r="H37" s="50"/>
      <c r="I37" s="50">
        <v>224975</v>
      </c>
      <c r="J37" s="50">
        <v>108642.19</v>
      </c>
      <c r="K37" s="50"/>
      <c r="L37" s="50">
        <v>338617.19</v>
      </c>
      <c r="M37" s="53">
        <f t="shared" si="0"/>
        <v>112872.39666666667</v>
      </c>
    </row>
    <row r="38" spans="1:13" x14ac:dyDescent="0.25">
      <c r="A38" s="2" t="str">
        <f>INDEX(Departments[#Data],MATCH(B38,Departments[[#Data],[Department]],0),2)</f>
        <v>Small</v>
      </c>
      <c r="B38" s="2" t="s">
        <v>88</v>
      </c>
      <c r="C38" s="2" t="s">
        <v>172</v>
      </c>
      <c r="D38" t="s">
        <v>171</v>
      </c>
      <c r="E38" s="2" t="s">
        <v>173</v>
      </c>
      <c r="F38" t="s">
        <v>172</v>
      </c>
      <c r="G38" s="50"/>
      <c r="H38" s="50">
        <v>2117044.2400000002</v>
      </c>
      <c r="I38" s="50">
        <v>4949288.5199999996</v>
      </c>
      <c r="J38" s="50">
        <v>4762243.25</v>
      </c>
      <c r="K38" s="50"/>
      <c r="L38" s="50">
        <v>11828576.01</v>
      </c>
      <c r="M38" s="53">
        <f t="shared" si="0"/>
        <v>3942858.67</v>
      </c>
    </row>
    <row r="39" spans="1:13" x14ac:dyDescent="0.25">
      <c r="A39" s="2" t="str">
        <f>INDEX(Departments[#Data],MATCH(B39,Departments[[#Data],[Department]],0),2)</f>
        <v>Small</v>
      </c>
      <c r="B39" s="2" t="s">
        <v>88</v>
      </c>
      <c r="C39" s="2" t="s">
        <v>177</v>
      </c>
      <c r="D39" t="s">
        <v>178</v>
      </c>
      <c r="E39" s="2" t="s">
        <v>179</v>
      </c>
      <c r="F39" t="s">
        <v>180</v>
      </c>
      <c r="G39" s="50">
        <v>143472.12</v>
      </c>
      <c r="H39" s="50"/>
      <c r="I39" s="50"/>
      <c r="J39" s="50"/>
      <c r="K39" s="50"/>
      <c r="L39" s="50">
        <v>143472.12</v>
      </c>
      <c r="M39" s="53">
        <f t="shared" si="0"/>
        <v>143472.12</v>
      </c>
    </row>
    <row r="40" spans="1:13" x14ac:dyDescent="0.25">
      <c r="A40" s="2" t="str">
        <f>INDEX(Departments[#Data],MATCH(B40,Departments[[#Data],[Department]],0),2)</f>
        <v>Small</v>
      </c>
      <c r="B40" s="2" t="s">
        <v>88</v>
      </c>
      <c r="C40" s="2" t="s">
        <v>177</v>
      </c>
      <c r="D40" t="s">
        <v>178</v>
      </c>
      <c r="E40" s="2" t="s">
        <v>179</v>
      </c>
      <c r="F40" t="s">
        <v>181</v>
      </c>
      <c r="G40" s="50">
        <v>0</v>
      </c>
      <c r="H40" s="50"/>
      <c r="I40" s="50"/>
      <c r="J40" s="50"/>
      <c r="K40" s="50"/>
      <c r="L40" s="50">
        <v>0</v>
      </c>
      <c r="M40" s="53">
        <f t="shared" si="0"/>
        <v>0</v>
      </c>
    </row>
    <row r="41" spans="1:13" x14ac:dyDescent="0.25">
      <c r="A41" s="2" t="str">
        <f>INDEX(Departments[#Data],MATCH(B41,Departments[[#Data],[Department]],0),2)</f>
        <v>Small</v>
      </c>
      <c r="B41" s="2" t="s">
        <v>88</v>
      </c>
      <c r="C41" s="2" t="s">
        <v>177</v>
      </c>
      <c r="D41" t="s">
        <v>178</v>
      </c>
      <c r="E41" s="2" t="s">
        <v>179</v>
      </c>
      <c r="F41" t="s">
        <v>183</v>
      </c>
      <c r="G41" s="50">
        <v>1776351.06</v>
      </c>
      <c r="H41" s="50">
        <v>200</v>
      </c>
      <c r="I41" s="50"/>
      <c r="J41" s="50">
        <v>545491.81000000006</v>
      </c>
      <c r="K41" s="50"/>
      <c r="L41" s="50">
        <v>2322042.87</v>
      </c>
      <c r="M41" s="53">
        <f t="shared" si="0"/>
        <v>774014.29</v>
      </c>
    </row>
    <row r="42" spans="1:13" x14ac:dyDescent="0.25">
      <c r="A42" s="2" t="str">
        <f>INDEX(Departments[#Data],MATCH(B42,Departments[[#Data],[Department]],0),2)</f>
        <v>Small</v>
      </c>
      <c r="B42" s="2" t="s">
        <v>88</v>
      </c>
      <c r="C42" s="2" t="s">
        <v>177</v>
      </c>
      <c r="D42" t="s">
        <v>178</v>
      </c>
      <c r="E42" s="2" t="s">
        <v>179</v>
      </c>
      <c r="F42" t="s">
        <v>184</v>
      </c>
      <c r="G42" s="50">
        <v>0</v>
      </c>
      <c r="H42" s="50"/>
      <c r="I42" s="50">
        <v>1653240</v>
      </c>
      <c r="J42" s="50">
        <v>0</v>
      </c>
      <c r="K42" s="50"/>
      <c r="L42" s="50">
        <v>1653240</v>
      </c>
      <c r="M42" s="53">
        <f t="shared" si="0"/>
        <v>1653240</v>
      </c>
    </row>
    <row r="43" spans="1:13" x14ac:dyDescent="0.25">
      <c r="A43" s="2" t="str">
        <f>INDEX(Departments[#Data],MATCH(B43,Departments[[#Data],[Department]],0),2)</f>
        <v>Small</v>
      </c>
      <c r="B43" s="2" t="s">
        <v>88</v>
      </c>
      <c r="C43" s="2" t="s">
        <v>177</v>
      </c>
      <c r="D43" t="s">
        <v>178</v>
      </c>
      <c r="E43" s="2" t="s">
        <v>179</v>
      </c>
      <c r="F43" t="s">
        <v>185</v>
      </c>
      <c r="G43" s="50">
        <v>1303236.99</v>
      </c>
      <c r="H43" s="50">
        <v>2285631.6</v>
      </c>
      <c r="I43" s="50">
        <v>352732.1</v>
      </c>
      <c r="J43" s="50">
        <v>2993452.76</v>
      </c>
      <c r="K43" s="50"/>
      <c r="L43" s="50">
        <v>6935053.4499999993</v>
      </c>
      <c r="M43" s="53">
        <f t="shared" si="0"/>
        <v>1733763.3624999998</v>
      </c>
    </row>
    <row r="44" spans="1:13" x14ac:dyDescent="0.25">
      <c r="A44" s="2" t="str">
        <f>INDEX(Departments[#Data],MATCH(B44,Departments[[#Data],[Department]],0),2)</f>
        <v>Small</v>
      </c>
      <c r="B44" s="2" t="s">
        <v>88</v>
      </c>
      <c r="C44" s="2" t="s">
        <v>177</v>
      </c>
      <c r="D44" t="s">
        <v>178</v>
      </c>
      <c r="E44" s="2" t="s">
        <v>179</v>
      </c>
      <c r="F44" t="s">
        <v>186</v>
      </c>
      <c r="G44" s="50">
        <v>7942822.5099999998</v>
      </c>
      <c r="H44" s="50">
        <v>3673627.57</v>
      </c>
      <c r="I44" s="50">
        <v>0</v>
      </c>
      <c r="J44" s="50">
        <v>1254705</v>
      </c>
      <c r="K44" s="50"/>
      <c r="L44" s="50">
        <v>12871155.08</v>
      </c>
      <c r="M44" s="53">
        <f t="shared" si="0"/>
        <v>4290385.0266666664</v>
      </c>
    </row>
    <row r="45" spans="1:13" x14ac:dyDescent="0.25">
      <c r="A45" s="2" t="str">
        <f>INDEX(Departments[#Data],MATCH(B45,Departments[[#Data],[Department]],0),2)</f>
        <v>Small</v>
      </c>
      <c r="B45" s="2" t="s">
        <v>88</v>
      </c>
      <c r="C45" s="2" t="s">
        <v>177</v>
      </c>
      <c r="D45" t="s">
        <v>178</v>
      </c>
      <c r="E45" s="2" t="s">
        <v>179</v>
      </c>
      <c r="F45" t="s">
        <v>187</v>
      </c>
      <c r="G45" s="50">
        <v>1653493.07</v>
      </c>
      <c r="H45" s="50">
        <v>0</v>
      </c>
      <c r="I45" s="50">
        <v>13165.86</v>
      </c>
      <c r="J45" s="50">
        <v>2488784.7000000002</v>
      </c>
      <c r="K45" s="50"/>
      <c r="L45" s="50">
        <v>4155443.6300000004</v>
      </c>
      <c r="M45" s="53">
        <f t="shared" si="0"/>
        <v>1385147.8766666667</v>
      </c>
    </row>
    <row r="46" spans="1:13" x14ac:dyDescent="0.25">
      <c r="A46" s="2" t="str">
        <f>INDEX(Departments[#Data],MATCH(B46,Departments[[#Data],[Department]],0),2)</f>
        <v>Small</v>
      </c>
      <c r="B46" s="2" t="s">
        <v>88</v>
      </c>
      <c r="C46" s="2" t="s">
        <v>79</v>
      </c>
      <c r="D46" t="s">
        <v>80</v>
      </c>
      <c r="E46" s="2" t="s">
        <v>81</v>
      </c>
      <c r="F46" t="s">
        <v>82</v>
      </c>
      <c r="G46" s="50">
        <v>131906.25</v>
      </c>
      <c r="H46" s="50">
        <v>117154.38</v>
      </c>
      <c r="I46" s="50">
        <v>161477.25</v>
      </c>
      <c r="J46" s="50">
        <v>162026.95000000001</v>
      </c>
      <c r="K46" s="50"/>
      <c r="L46" s="50">
        <v>572564.83000000007</v>
      </c>
      <c r="M46" s="53">
        <f t="shared" si="0"/>
        <v>143141.20750000002</v>
      </c>
    </row>
    <row r="47" spans="1:13" x14ac:dyDescent="0.25">
      <c r="A47" s="2" t="str">
        <f>INDEX(Departments[#Data],MATCH(B47,Departments[[#Data],[Department]],0),2)</f>
        <v>Small</v>
      </c>
      <c r="B47" s="2" t="s">
        <v>88</v>
      </c>
      <c r="C47" s="2" t="s">
        <v>79</v>
      </c>
      <c r="D47" t="s">
        <v>80</v>
      </c>
      <c r="E47" s="2" t="s">
        <v>81</v>
      </c>
      <c r="F47" t="s">
        <v>89</v>
      </c>
      <c r="G47" s="50"/>
      <c r="H47" s="50"/>
      <c r="I47" s="50"/>
      <c r="J47" s="50">
        <v>1463090.1</v>
      </c>
      <c r="K47" s="50"/>
      <c r="L47" s="50">
        <v>1463090.1</v>
      </c>
      <c r="M47" s="53">
        <f t="shared" si="0"/>
        <v>1463090.1</v>
      </c>
    </row>
    <row r="48" spans="1:13" x14ac:dyDescent="0.25">
      <c r="A48" s="2" t="str">
        <f>INDEX(Departments[#Data],MATCH(B48,Departments[[#Data],[Department]],0),2)</f>
        <v>Small</v>
      </c>
      <c r="B48" s="2" t="s">
        <v>88</v>
      </c>
      <c r="C48" s="2" t="s">
        <v>190</v>
      </c>
      <c r="D48" t="s">
        <v>190</v>
      </c>
      <c r="E48" s="2" t="s">
        <v>193</v>
      </c>
      <c r="F48" t="s">
        <v>214</v>
      </c>
      <c r="G48" s="50">
        <v>455803.92</v>
      </c>
      <c r="H48" s="50">
        <v>3184739.46</v>
      </c>
      <c r="I48" s="50">
        <v>4044366.28</v>
      </c>
      <c r="J48" s="50">
        <v>4482997.22</v>
      </c>
      <c r="K48" s="50"/>
      <c r="L48" s="50">
        <v>12167906.879999999</v>
      </c>
      <c r="M48" s="53">
        <f t="shared" si="0"/>
        <v>3041976.7199999997</v>
      </c>
    </row>
    <row r="49" spans="1:13" x14ac:dyDescent="0.25">
      <c r="A49" s="2" t="str">
        <f>INDEX(Departments[#Data],MATCH(B49,Departments[[#Data],[Department]],0),2)</f>
        <v>Small</v>
      </c>
      <c r="B49" s="2" t="s">
        <v>88</v>
      </c>
      <c r="C49" s="2" t="s">
        <v>84</v>
      </c>
      <c r="D49" t="s">
        <v>80</v>
      </c>
      <c r="E49" s="2" t="s">
        <v>84</v>
      </c>
      <c r="F49" t="s">
        <v>195</v>
      </c>
      <c r="G49" s="50"/>
      <c r="H49" s="50">
        <v>280538.42</v>
      </c>
      <c r="I49" s="50">
        <v>146524.79999999999</v>
      </c>
      <c r="J49" s="50">
        <v>244424.25</v>
      </c>
      <c r="K49" s="50"/>
      <c r="L49" s="50">
        <v>671487.47</v>
      </c>
      <c r="M49" s="53">
        <f t="shared" si="0"/>
        <v>223829.15666666665</v>
      </c>
    </row>
    <row r="50" spans="1:13" x14ac:dyDescent="0.25">
      <c r="A50" s="2" t="str">
        <f>INDEX(Departments[#Data],MATCH(B50,Departments[[#Data],[Department]],0),2)</f>
        <v>Small</v>
      </c>
      <c r="B50" s="2" t="s">
        <v>88</v>
      </c>
      <c r="C50" s="2" t="s">
        <v>84</v>
      </c>
      <c r="D50" t="s">
        <v>80</v>
      </c>
      <c r="E50" s="2" t="s">
        <v>84</v>
      </c>
      <c r="F50" t="s">
        <v>197</v>
      </c>
      <c r="G50" s="50"/>
      <c r="H50" s="50">
        <v>63828.04</v>
      </c>
      <c r="I50" s="50">
        <v>60484.12</v>
      </c>
      <c r="J50" s="50">
        <v>101379.51</v>
      </c>
      <c r="K50" s="50"/>
      <c r="L50" s="50">
        <v>225691.66999999998</v>
      </c>
      <c r="M50" s="53">
        <f t="shared" si="0"/>
        <v>75230.556666666656</v>
      </c>
    </row>
    <row r="51" spans="1:13" x14ac:dyDescent="0.25">
      <c r="A51" s="2" t="str">
        <f>INDEX(Departments[#Data],MATCH(B51,Departments[[#Data],[Department]],0),2)</f>
        <v>Small</v>
      </c>
      <c r="B51" s="2" t="s">
        <v>88</v>
      </c>
      <c r="C51" s="2" t="s">
        <v>84</v>
      </c>
      <c r="D51" t="s">
        <v>80</v>
      </c>
      <c r="E51" s="2" t="s">
        <v>84</v>
      </c>
      <c r="F51" t="s">
        <v>215</v>
      </c>
      <c r="G51" s="50">
        <v>339098.35</v>
      </c>
      <c r="H51" s="50">
        <v>1879608.44</v>
      </c>
      <c r="I51" s="50">
        <v>2317935.25</v>
      </c>
      <c r="J51" s="50">
        <v>1856016.54</v>
      </c>
      <c r="K51" s="50"/>
      <c r="L51" s="50">
        <v>6392658.5800000001</v>
      </c>
      <c r="M51" s="53">
        <f t="shared" si="0"/>
        <v>1598164.645</v>
      </c>
    </row>
    <row r="52" spans="1:13" x14ac:dyDescent="0.25">
      <c r="A52" s="2" t="str">
        <f>INDEX(Departments[#Data],MATCH(B52,Departments[[#Data],[Department]],0),2)</f>
        <v>Small</v>
      </c>
      <c r="B52" s="2" t="s">
        <v>88</v>
      </c>
      <c r="C52" s="2" t="s">
        <v>84</v>
      </c>
      <c r="D52" t="s">
        <v>80</v>
      </c>
      <c r="E52" s="2" t="s">
        <v>84</v>
      </c>
      <c r="F52" t="s">
        <v>198</v>
      </c>
      <c r="G52" s="50">
        <v>2831543.9</v>
      </c>
      <c r="H52" s="50"/>
      <c r="I52" s="50"/>
      <c r="J52" s="50"/>
      <c r="K52" s="50"/>
      <c r="L52" s="50">
        <v>2831543.9</v>
      </c>
      <c r="M52" s="53">
        <f t="shared" si="0"/>
        <v>2831543.9</v>
      </c>
    </row>
    <row r="53" spans="1:13" x14ac:dyDescent="0.25">
      <c r="A53" s="2" t="str">
        <f>INDEX(Departments[#Data],MATCH(B53,Departments[[#Data],[Department]],0),2)</f>
        <v>Small</v>
      </c>
      <c r="B53" s="2" t="s">
        <v>88</v>
      </c>
      <c r="C53" s="2" t="s">
        <v>84</v>
      </c>
      <c r="D53" t="s">
        <v>80</v>
      </c>
      <c r="E53" s="2" t="s">
        <v>84</v>
      </c>
      <c r="F53" t="s">
        <v>216</v>
      </c>
      <c r="G53" s="50">
        <v>0</v>
      </c>
      <c r="H53" s="50">
        <v>0</v>
      </c>
      <c r="I53" s="50">
        <v>194300.04</v>
      </c>
      <c r="J53" s="50">
        <v>4138171.86</v>
      </c>
      <c r="K53" s="50"/>
      <c r="L53" s="50">
        <v>4332471.8999999994</v>
      </c>
      <c r="M53" s="53">
        <f t="shared" si="0"/>
        <v>2166235.9499999997</v>
      </c>
    </row>
    <row r="54" spans="1:13" x14ac:dyDescent="0.25">
      <c r="A54" s="2" t="str">
        <f>INDEX(Departments[#Data],MATCH(B54,Departments[[#Data],[Department]],0),2)</f>
        <v>Small</v>
      </c>
      <c r="B54" s="2" t="s">
        <v>88</v>
      </c>
      <c r="C54" s="2" t="s">
        <v>84</v>
      </c>
      <c r="D54" t="s">
        <v>80</v>
      </c>
      <c r="E54" s="2" t="s">
        <v>84</v>
      </c>
      <c r="F54" t="s">
        <v>86</v>
      </c>
      <c r="G54" s="50"/>
      <c r="H54" s="50">
        <v>2581345.1800000002</v>
      </c>
      <c r="I54" s="50">
        <v>2871495.84</v>
      </c>
      <c r="J54" s="50"/>
      <c r="K54" s="50"/>
      <c r="L54" s="50">
        <v>5452841.0199999996</v>
      </c>
      <c r="M54" s="53">
        <f t="shared" si="0"/>
        <v>2726420.51</v>
      </c>
    </row>
    <row r="55" spans="1:13" x14ac:dyDescent="0.25">
      <c r="A55" s="2" t="str">
        <f>INDEX(Departments[#Data],MATCH(B55,Departments[[#Data],[Department]],0),2)</f>
        <v>Small</v>
      </c>
      <c r="B55" s="2" t="s">
        <v>88</v>
      </c>
      <c r="C55" s="2" t="s">
        <v>84</v>
      </c>
      <c r="D55" t="s">
        <v>200</v>
      </c>
      <c r="E55" s="2" t="s">
        <v>84</v>
      </c>
      <c r="F55" t="s">
        <v>201</v>
      </c>
      <c r="G55" s="50">
        <v>2010751.98</v>
      </c>
      <c r="H55" s="50">
        <v>2210088.9900000002</v>
      </c>
      <c r="I55" s="50">
        <v>2461933.7200000002</v>
      </c>
      <c r="J55" s="50">
        <v>3792419.44</v>
      </c>
      <c r="K55" s="50"/>
      <c r="L55" s="50">
        <v>10475194.130000001</v>
      </c>
      <c r="M55" s="53">
        <f t="shared" si="0"/>
        <v>2618798.5325000002</v>
      </c>
    </row>
    <row r="56" spans="1:13" x14ac:dyDescent="0.25">
      <c r="A56" s="2" t="str">
        <f>INDEX(Departments[#Data],MATCH(B56,Departments[[#Data],[Department]],0),2)</f>
        <v>Small</v>
      </c>
      <c r="B56" s="2" t="s">
        <v>88</v>
      </c>
      <c r="C56" s="2" t="s">
        <v>84</v>
      </c>
      <c r="D56" t="s">
        <v>202</v>
      </c>
      <c r="E56" s="2" t="s">
        <v>84</v>
      </c>
      <c r="F56" t="s">
        <v>203</v>
      </c>
      <c r="G56" s="50">
        <v>165827.64000000001</v>
      </c>
      <c r="H56" s="50">
        <v>50287.48</v>
      </c>
      <c r="I56" s="50">
        <v>22340.49</v>
      </c>
      <c r="J56" s="50">
        <v>38208.47</v>
      </c>
      <c r="K56" s="50"/>
      <c r="L56" s="50">
        <v>276664.08</v>
      </c>
      <c r="M56" s="53">
        <f t="shared" si="0"/>
        <v>69166.02</v>
      </c>
    </row>
    <row r="57" spans="1:13" x14ac:dyDescent="0.25">
      <c r="A57" s="2" t="str">
        <f>INDEX(Departments[#Data],MATCH(B57,Departments[[#Data],[Department]],0),2)</f>
        <v>Small</v>
      </c>
      <c r="B57" s="2" t="s">
        <v>88</v>
      </c>
      <c r="C57" s="2" t="s">
        <v>208</v>
      </c>
      <c r="D57" t="s">
        <v>171</v>
      </c>
      <c r="E57" s="2" t="s">
        <v>173</v>
      </c>
      <c r="F57" t="s">
        <v>209</v>
      </c>
      <c r="G57" s="50">
        <v>19606.14</v>
      </c>
      <c r="H57" s="50">
        <v>9597.2000000000007</v>
      </c>
      <c r="I57" s="50">
        <v>9833.61</v>
      </c>
      <c r="J57" s="50">
        <v>8691.2799999999988</v>
      </c>
      <c r="K57" s="50"/>
      <c r="L57" s="50">
        <v>47728.229999999996</v>
      </c>
      <c r="M57" s="53">
        <f t="shared" si="0"/>
        <v>11932.057499999999</v>
      </c>
    </row>
    <row r="58" spans="1:13" x14ac:dyDescent="0.25">
      <c r="A58" s="2" t="str">
        <f>INDEX(Departments[#Data],MATCH(B58,Departments[[#Data],[Department]],0),2)</f>
        <v>Small</v>
      </c>
      <c r="B58" s="2" t="s">
        <v>88</v>
      </c>
      <c r="C58" s="2" t="s">
        <v>208</v>
      </c>
      <c r="D58" t="s">
        <v>171</v>
      </c>
      <c r="E58" s="2" t="s">
        <v>173</v>
      </c>
      <c r="F58" t="s">
        <v>211</v>
      </c>
      <c r="G58" s="50">
        <v>198826.68</v>
      </c>
      <c r="H58" s="50">
        <v>87204.6</v>
      </c>
      <c r="I58" s="50">
        <v>274370</v>
      </c>
      <c r="J58" s="50">
        <v>56988</v>
      </c>
      <c r="K58" s="50"/>
      <c r="L58" s="50">
        <v>617389.28</v>
      </c>
      <c r="M58" s="53">
        <f t="shared" si="0"/>
        <v>154347.32</v>
      </c>
    </row>
    <row r="59" spans="1:13" x14ac:dyDescent="0.25">
      <c r="A59" s="2" t="str">
        <f>INDEX(Departments[#Data],MATCH(B59,Departments[[#Data],[Department]],0),2)</f>
        <v>Small</v>
      </c>
      <c r="B59" s="2" t="s">
        <v>88</v>
      </c>
      <c r="C59" s="2" t="s">
        <v>208</v>
      </c>
      <c r="D59" t="s">
        <v>171</v>
      </c>
      <c r="E59" s="2" t="s">
        <v>173</v>
      </c>
      <c r="F59" t="s">
        <v>208</v>
      </c>
      <c r="G59" s="50"/>
      <c r="H59" s="50">
        <v>385877.89</v>
      </c>
      <c r="I59" s="50">
        <v>0</v>
      </c>
      <c r="J59" s="50">
        <v>0</v>
      </c>
      <c r="K59" s="50"/>
      <c r="L59" s="50">
        <v>385877.89</v>
      </c>
      <c r="M59" s="53">
        <f t="shared" si="0"/>
        <v>385877.89</v>
      </c>
    </row>
    <row r="60" spans="1:13" x14ac:dyDescent="0.25">
      <c r="A60" s="2" t="str">
        <f>INDEX(Departments[#Data],MATCH(B60,Departments[[#Data],[Department]],0),2)</f>
        <v>Small</v>
      </c>
      <c r="B60" s="51" t="s">
        <v>88</v>
      </c>
      <c r="C60" s="2" t="s">
        <v>208</v>
      </c>
      <c r="D60" t="s">
        <v>171</v>
      </c>
      <c r="E60" s="2" t="s">
        <v>173</v>
      </c>
      <c r="F60" t="s">
        <v>213</v>
      </c>
      <c r="G60" s="50">
        <v>2422186.84</v>
      </c>
      <c r="H60" s="50">
        <v>2514670.17</v>
      </c>
      <c r="I60" s="50">
        <v>2067702.99</v>
      </c>
      <c r="J60" s="50">
        <v>2160597.5099999998</v>
      </c>
      <c r="K60" s="50"/>
      <c r="L60" s="50">
        <v>9165157.5099999998</v>
      </c>
      <c r="M60" s="53">
        <f t="shared" si="0"/>
        <v>2291289.3774999999</v>
      </c>
    </row>
    <row r="61" spans="1:13" x14ac:dyDescent="0.25">
      <c r="A61" s="2" t="str">
        <f>INDEX(Departments[#Data],MATCH(B61,Departments[[#Data],[Department]],0),2)</f>
        <v>Small</v>
      </c>
      <c r="B61" s="2" t="s">
        <v>90</v>
      </c>
      <c r="C61" s="2" t="s">
        <v>172</v>
      </c>
      <c r="D61" t="s">
        <v>171</v>
      </c>
      <c r="E61" s="2" t="s">
        <v>173</v>
      </c>
      <c r="F61" t="s">
        <v>174</v>
      </c>
      <c r="G61" s="50"/>
      <c r="H61" s="50"/>
      <c r="I61" s="50"/>
      <c r="J61" s="50"/>
      <c r="K61" s="50">
        <v>0</v>
      </c>
      <c r="L61" s="50">
        <v>0</v>
      </c>
      <c r="M61" s="53">
        <f t="shared" si="0"/>
        <v>0</v>
      </c>
    </row>
    <row r="62" spans="1:13" x14ac:dyDescent="0.25">
      <c r="A62" s="2" t="str">
        <f>INDEX(Departments[#Data],MATCH(B62,Departments[[#Data],[Department]],0),2)</f>
        <v>Small</v>
      </c>
      <c r="B62" s="2" t="s">
        <v>90</v>
      </c>
      <c r="C62" s="2" t="s">
        <v>172</v>
      </c>
      <c r="D62" t="s">
        <v>171</v>
      </c>
      <c r="E62" s="2" t="s">
        <v>173</v>
      </c>
      <c r="F62" t="s">
        <v>172</v>
      </c>
      <c r="G62" s="50"/>
      <c r="H62" s="50"/>
      <c r="I62" s="50"/>
      <c r="J62" s="50"/>
      <c r="K62" s="50">
        <v>6503630.8300000001</v>
      </c>
      <c r="L62" s="50">
        <v>6503630.8300000001</v>
      </c>
      <c r="M62" s="53">
        <f t="shared" si="0"/>
        <v>6503630.8300000001</v>
      </c>
    </row>
    <row r="63" spans="1:13" x14ac:dyDescent="0.25">
      <c r="A63" s="2" t="str">
        <f>INDEX(Departments[#Data],MATCH(B63,Departments[[#Data],[Department]],0),2)</f>
        <v>Small</v>
      </c>
      <c r="B63" s="2" t="s">
        <v>90</v>
      </c>
      <c r="C63" s="2" t="s">
        <v>177</v>
      </c>
      <c r="D63" t="s">
        <v>178</v>
      </c>
      <c r="E63" s="2" t="s">
        <v>179</v>
      </c>
      <c r="F63" t="s">
        <v>183</v>
      </c>
      <c r="G63" s="50"/>
      <c r="H63" s="50"/>
      <c r="I63" s="50"/>
      <c r="J63" s="50"/>
      <c r="K63" s="50">
        <v>0</v>
      </c>
      <c r="L63" s="50">
        <v>0</v>
      </c>
      <c r="M63" s="53">
        <f t="shared" si="0"/>
        <v>0</v>
      </c>
    </row>
    <row r="64" spans="1:13" x14ac:dyDescent="0.25">
      <c r="A64" s="2" t="str">
        <f>INDEX(Departments[#Data],MATCH(B64,Departments[[#Data],[Department]],0),2)</f>
        <v>Small</v>
      </c>
      <c r="B64" s="2" t="s">
        <v>90</v>
      </c>
      <c r="C64" s="2" t="s">
        <v>177</v>
      </c>
      <c r="D64" t="s">
        <v>178</v>
      </c>
      <c r="E64" s="2" t="s">
        <v>179</v>
      </c>
      <c r="F64" t="s">
        <v>186</v>
      </c>
      <c r="G64" s="50"/>
      <c r="H64" s="50"/>
      <c r="I64" s="50"/>
      <c r="J64" s="50"/>
      <c r="K64" s="50">
        <v>553979.97</v>
      </c>
      <c r="L64" s="50">
        <v>553979.97</v>
      </c>
      <c r="M64" s="53">
        <f t="shared" si="0"/>
        <v>553979.97</v>
      </c>
    </row>
    <row r="65" spans="1:13" x14ac:dyDescent="0.25">
      <c r="A65" s="2" t="str">
        <f>INDEX(Departments[#Data],MATCH(B65,Departments[[#Data],[Department]],0),2)</f>
        <v>Small</v>
      </c>
      <c r="B65" s="2" t="s">
        <v>90</v>
      </c>
      <c r="C65" s="2" t="s">
        <v>79</v>
      </c>
      <c r="D65" t="s">
        <v>80</v>
      </c>
      <c r="E65" s="2" t="s">
        <v>81</v>
      </c>
      <c r="F65" t="s">
        <v>82</v>
      </c>
      <c r="G65" s="50"/>
      <c r="H65" s="50"/>
      <c r="I65" s="50"/>
      <c r="J65" s="50"/>
      <c r="K65" s="50">
        <v>173369.4</v>
      </c>
      <c r="L65" s="50">
        <v>173369.4</v>
      </c>
      <c r="M65" s="53">
        <f t="shared" si="0"/>
        <v>173369.4</v>
      </c>
    </row>
    <row r="66" spans="1:13" x14ac:dyDescent="0.25">
      <c r="A66" s="2" t="str">
        <f>INDEX(Departments[#Data],MATCH(B66,Departments[[#Data],[Department]],0),2)</f>
        <v>Small</v>
      </c>
      <c r="B66" s="2" t="s">
        <v>90</v>
      </c>
      <c r="C66" s="2" t="s">
        <v>190</v>
      </c>
      <c r="D66" t="s">
        <v>190</v>
      </c>
      <c r="E66" s="2" t="s">
        <v>193</v>
      </c>
      <c r="F66" t="s">
        <v>214</v>
      </c>
      <c r="G66" s="50"/>
      <c r="H66" s="50"/>
      <c r="I66" s="50"/>
      <c r="J66" s="50"/>
      <c r="K66" s="50">
        <v>4080227.52</v>
      </c>
      <c r="L66" s="50">
        <v>4080227.52</v>
      </c>
      <c r="M66" s="53">
        <f t="shared" si="0"/>
        <v>4080227.52</v>
      </c>
    </row>
    <row r="67" spans="1:13" x14ac:dyDescent="0.25">
      <c r="A67" s="2" t="str">
        <f>INDEX(Departments[#Data],MATCH(B67,Departments[[#Data],[Department]],0),2)</f>
        <v>Small</v>
      </c>
      <c r="B67" s="2" t="s">
        <v>90</v>
      </c>
      <c r="C67" s="2" t="s">
        <v>84</v>
      </c>
      <c r="D67" t="s">
        <v>80</v>
      </c>
      <c r="E67" s="2" t="s">
        <v>84</v>
      </c>
      <c r="F67" t="s">
        <v>195</v>
      </c>
      <c r="G67" s="50"/>
      <c r="H67" s="50"/>
      <c r="I67" s="50"/>
      <c r="J67" s="50"/>
      <c r="K67" s="50">
        <v>237616.6</v>
      </c>
      <c r="L67" s="50">
        <v>237616.6</v>
      </c>
      <c r="M67" s="53">
        <f t="shared" ref="M67:M130" si="1">IFERROR(AVERAGEIFS(G67:K67,G67:K67,"&lt;&gt;0"),0)</f>
        <v>237616.6</v>
      </c>
    </row>
    <row r="68" spans="1:13" x14ac:dyDescent="0.25">
      <c r="A68" s="2" t="str">
        <f>INDEX(Departments[#Data],MATCH(B68,Departments[[#Data],[Department]],0),2)</f>
        <v>Small</v>
      </c>
      <c r="B68" s="2" t="s">
        <v>90</v>
      </c>
      <c r="C68" s="2" t="s">
        <v>84</v>
      </c>
      <c r="D68" t="s">
        <v>80</v>
      </c>
      <c r="E68" s="2" t="s">
        <v>84</v>
      </c>
      <c r="F68" t="s">
        <v>197</v>
      </c>
      <c r="G68" s="50"/>
      <c r="H68" s="50"/>
      <c r="I68" s="50"/>
      <c r="J68" s="50"/>
      <c r="K68" s="50">
        <v>103957.77</v>
      </c>
      <c r="L68" s="50">
        <v>103957.77</v>
      </c>
      <c r="M68" s="53">
        <f t="shared" si="1"/>
        <v>103957.77</v>
      </c>
    </row>
    <row r="69" spans="1:13" x14ac:dyDescent="0.25">
      <c r="A69" s="2" t="str">
        <f>INDEX(Departments[#Data],MATCH(B69,Departments[[#Data],[Department]],0),2)</f>
        <v>Small</v>
      </c>
      <c r="B69" s="2" t="s">
        <v>90</v>
      </c>
      <c r="C69" s="2" t="s">
        <v>84</v>
      </c>
      <c r="D69" t="s">
        <v>80</v>
      </c>
      <c r="E69" s="2" t="s">
        <v>84</v>
      </c>
      <c r="F69" t="s">
        <v>215</v>
      </c>
      <c r="G69" s="50"/>
      <c r="H69" s="50"/>
      <c r="I69" s="50"/>
      <c r="J69" s="50"/>
      <c r="K69" s="50">
        <v>0</v>
      </c>
      <c r="L69" s="50">
        <v>0</v>
      </c>
      <c r="M69" s="53">
        <f t="shared" si="1"/>
        <v>0</v>
      </c>
    </row>
    <row r="70" spans="1:13" x14ac:dyDescent="0.25">
      <c r="A70" s="2" t="str">
        <f>INDEX(Departments[#Data],MATCH(B70,Departments[[#Data],[Department]],0),2)</f>
        <v>Small</v>
      </c>
      <c r="B70" s="2" t="s">
        <v>90</v>
      </c>
      <c r="C70" s="2" t="s">
        <v>84</v>
      </c>
      <c r="D70" t="s">
        <v>80</v>
      </c>
      <c r="E70" s="2" t="s">
        <v>84</v>
      </c>
      <c r="F70" t="s">
        <v>216</v>
      </c>
      <c r="G70" s="50"/>
      <c r="H70" s="50"/>
      <c r="I70" s="50"/>
      <c r="J70" s="50"/>
      <c r="K70" s="50">
        <v>5094822</v>
      </c>
      <c r="L70" s="50">
        <v>5094822</v>
      </c>
      <c r="M70" s="53">
        <f t="shared" si="1"/>
        <v>5094822</v>
      </c>
    </row>
    <row r="71" spans="1:13" x14ac:dyDescent="0.25">
      <c r="A71" s="2" t="str">
        <f>INDEX(Departments[#Data],MATCH(B71,Departments[[#Data],[Department]],0),2)</f>
        <v>Small</v>
      </c>
      <c r="B71" s="2" t="s">
        <v>90</v>
      </c>
      <c r="C71" s="2" t="s">
        <v>84</v>
      </c>
      <c r="D71" t="s">
        <v>80</v>
      </c>
      <c r="E71" s="2" t="s">
        <v>84</v>
      </c>
      <c r="F71" t="s">
        <v>86</v>
      </c>
      <c r="G71" s="50"/>
      <c r="H71" s="50"/>
      <c r="I71" s="50"/>
      <c r="J71" s="50"/>
      <c r="K71" s="50">
        <v>81650</v>
      </c>
      <c r="L71" s="50">
        <v>81650</v>
      </c>
      <c r="M71" s="53">
        <f t="shared" si="1"/>
        <v>81650</v>
      </c>
    </row>
    <row r="72" spans="1:13" x14ac:dyDescent="0.25">
      <c r="A72" s="2" t="str">
        <f>INDEX(Departments[#Data],MATCH(B72,Departments[[#Data],[Department]],0),2)</f>
        <v>Small</v>
      </c>
      <c r="B72" s="2" t="s">
        <v>90</v>
      </c>
      <c r="C72" s="2" t="s">
        <v>84</v>
      </c>
      <c r="D72" t="s">
        <v>200</v>
      </c>
      <c r="E72" s="2" t="s">
        <v>84</v>
      </c>
      <c r="F72" t="s">
        <v>201</v>
      </c>
      <c r="G72" s="50"/>
      <c r="H72" s="50"/>
      <c r="I72" s="50"/>
      <c r="J72" s="50"/>
      <c r="K72" s="50">
        <v>4419886.16</v>
      </c>
      <c r="L72" s="50">
        <v>4419886.16</v>
      </c>
      <c r="M72" s="53">
        <f t="shared" si="1"/>
        <v>4419886.16</v>
      </c>
    </row>
    <row r="73" spans="1:13" x14ac:dyDescent="0.25">
      <c r="A73" s="2" t="str">
        <f>INDEX(Departments[#Data],MATCH(B73,Departments[[#Data],[Department]],0),2)</f>
        <v>Small</v>
      </c>
      <c r="B73" s="2" t="s">
        <v>90</v>
      </c>
      <c r="C73" s="2" t="s">
        <v>84</v>
      </c>
      <c r="D73" t="s">
        <v>202</v>
      </c>
      <c r="E73" s="2" t="s">
        <v>84</v>
      </c>
      <c r="F73" t="s">
        <v>203</v>
      </c>
      <c r="G73" s="50"/>
      <c r="H73" s="50"/>
      <c r="I73" s="50"/>
      <c r="J73" s="50"/>
      <c r="K73" s="50">
        <v>28517.31</v>
      </c>
      <c r="L73" s="50">
        <v>28517.31</v>
      </c>
      <c r="M73" s="53">
        <f t="shared" si="1"/>
        <v>28517.31</v>
      </c>
    </row>
    <row r="74" spans="1:13" x14ac:dyDescent="0.25">
      <c r="A74" s="2" t="str">
        <f>INDEX(Departments[#Data],MATCH(B74,Departments[[#Data],[Department]],0),2)</f>
        <v>Small</v>
      </c>
      <c r="B74" s="2" t="s">
        <v>90</v>
      </c>
      <c r="C74" s="2" t="s">
        <v>208</v>
      </c>
      <c r="D74" t="s">
        <v>171</v>
      </c>
      <c r="E74" s="2" t="s">
        <v>173</v>
      </c>
      <c r="F74" t="s">
        <v>209</v>
      </c>
      <c r="G74" s="50"/>
      <c r="H74" s="50"/>
      <c r="I74" s="50"/>
      <c r="J74" s="50"/>
      <c r="K74" s="50">
        <v>26093.27</v>
      </c>
      <c r="L74" s="50">
        <v>26093.27</v>
      </c>
      <c r="M74" s="53">
        <f t="shared" si="1"/>
        <v>26093.27</v>
      </c>
    </row>
    <row r="75" spans="1:13" x14ac:dyDescent="0.25">
      <c r="A75" s="2" t="str">
        <f>INDEX(Departments[#Data],MATCH(B75,Departments[[#Data],[Department]],0),2)</f>
        <v>Small</v>
      </c>
      <c r="B75" s="2" t="s">
        <v>90</v>
      </c>
      <c r="C75" s="2" t="s">
        <v>208</v>
      </c>
      <c r="D75" t="s">
        <v>171</v>
      </c>
      <c r="E75" s="2" t="s">
        <v>173</v>
      </c>
      <c r="F75" t="s">
        <v>211</v>
      </c>
      <c r="G75" s="50"/>
      <c r="H75" s="50"/>
      <c r="I75" s="50"/>
      <c r="J75" s="50"/>
      <c r="K75" s="50">
        <v>42892.3</v>
      </c>
      <c r="L75" s="50">
        <v>42892.3</v>
      </c>
      <c r="M75" s="53">
        <f t="shared" si="1"/>
        <v>42892.3</v>
      </c>
    </row>
    <row r="76" spans="1:13" x14ac:dyDescent="0.25">
      <c r="A76" s="2" t="str">
        <f>INDEX(Departments[#Data],MATCH(B76,Departments[[#Data],[Department]],0),2)</f>
        <v>Small</v>
      </c>
      <c r="B76" s="51" t="s">
        <v>90</v>
      </c>
      <c r="C76" s="2" t="s">
        <v>208</v>
      </c>
      <c r="D76" t="s">
        <v>171</v>
      </c>
      <c r="E76" s="2" t="s">
        <v>173</v>
      </c>
      <c r="F76" t="s">
        <v>213</v>
      </c>
      <c r="G76" s="50"/>
      <c r="H76" s="50"/>
      <c r="I76" s="50"/>
      <c r="J76" s="50"/>
      <c r="K76" s="50">
        <v>1092150.8700000001</v>
      </c>
      <c r="L76" s="50">
        <v>1092150.8700000001</v>
      </c>
      <c r="M76" s="53">
        <f t="shared" si="1"/>
        <v>1092150.8700000001</v>
      </c>
    </row>
    <row r="77" spans="1:13" x14ac:dyDescent="0.25">
      <c r="A77" s="2" t="str">
        <f>INDEX(Departments[#Data],MATCH(B77,Departments[[#Data],[Department]],0),2)</f>
        <v>Large</v>
      </c>
      <c r="B77" s="2" t="s">
        <v>91</v>
      </c>
      <c r="C77" s="2" t="s">
        <v>170</v>
      </c>
      <c r="D77" t="s">
        <v>171</v>
      </c>
      <c r="E77" s="2" t="s">
        <v>170</v>
      </c>
      <c r="F77" t="s">
        <v>170</v>
      </c>
      <c r="G77" s="50">
        <v>768185.4800000001</v>
      </c>
      <c r="H77" s="50">
        <v>1943043.4999999998</v>
      </c>
      <c r="I77" s="50">
        <v>1068044.44</v>
      </c>
      <c r="J77" s="50">
        <v>733336.67999999993</v>
      </c>
      <c r="K77" s="50">
        <v>3502154.83</v>
      </c>
      <c r="L77" s="50">
        <v>8014764.9299999997</v>
      </c>
      <c r="M77" s="53">
        <f t="shared" si="1"/>
        <v>1602952.986</v>
      </c>
    </row>
    <row r="78" spans="1:13" x14ac:dyDescent="0.25">
      <c r="A78" s="2" t="str">
        <f>INDEX(Departments[#Data],MATCH(B78,Departments[[#Data],[Department]],0),2)</f>
        <v>Large</v>
      </c>
      <c r="B78" s="2" t="s">
        <v>91</v>
      </c>
      <c r="C78" s="2" t="s">
        <v>170</v>
      </c>
      <c r="D78" t="s">
        <v>171</v>
      </c>
      <c r="E78" s="2" t="s">
        <v>170</v>
      </c>
      <c r="F78" t="s">
        <v>217</v>
      </c>
      <c r="G78" s="50"/>
      <c r="H78" s="50"/>
      <c r="I78" s="50">
        <v>0</v>
      </c>
      <c r="J78" s="50"/>
      <c r="K78" s="50"/>
      <c r="L78" s="50">
        <v>0</v>
      </c>
      <c r="M78" s="53">
        <f t="shared" si="1"/>
        <v>0</v>
      </c>
    </row>
    <row r="79" spans="1:13" x14ac:dyDescent="0.25">
      <c r="A79" s="2" t="str">
        <f>INDEX(Departments[#Data],MATCH(B79,Departments[[#Data],[Department]],0),2)</f>
        <v>Large</v>
      </c>
      <c r="B79" s="2" t="s">
        <v>91</v>
      </c>
      <c r="C79" s="2" t="s">
        <v>172</v>
      </c>
      <c r="D79" t="s">
        <v>171</v>
      </c>
      <c r="E79" s="2" t="s">
        <v>173</v>
      </c>
      <c r="F79" t="s">
        <v>174</v>
      </c>
      <c r="G79" s="50">
        <v>31738230.910000004</v>
      </c>
      <c r="H79" s="50">
        <v>6848431.4000000004</v>
      </c>
      <c r="I79" s="50">
        <v>24449291.640000001</v>
      </c>
      <c r="J79" s="50">
        <v>19911765.100000001</v>
      </c>
      <c r="K79" s="50">
        <v>18234110.399999999</v>
      </c>
      <c r="L79" s="50">
        <v>101181829.45</v>
      </c>
      <c r="M79" s="53">
        <f t="shared" si="1"/>
        <v>20236365.890000004</v>
      </c>
    </row>
    <row r="80" spans="1:13" x14ac:dyDescent="0.25">
      <c r="A80" s="2" t="str">
        <f>INDEX(Departments[#Data],MATCH(B80,Departments[[#Data],[Department]],0),2)</f>
        <v>Large</v>
      </c>
      <c r="B80" s="2" t="s">
        <v>91</v>
      </c>
      <c r="C80" s="2" t="s">
        <v>172</v>
      </c>
      <c r="D80" t="s">
        <v>171</v>
      </c>
      <c r="E80" s="2" t="s">
        <v>173</v>
      </c>
      <c r="F80" t="s">
        <v>172</v>
      </c>
      <c r="G80" s="50"/>
      <c r="H80" s="50"/>
      <c r="I80" s="50">
        <v>0</v>
      </c>
      <c r="J80" s="50"/>
      <c r="K80" s="50">
        <v>0</v>
      </c>
      <c r="L80" s="50">
        <v>0</v>
      </c>
      <c r="M80" s="53">
        <f t="shared" si="1"/>
        <v>0</v>
      </c>
    </row>
    <row r="81" spans="1:13" x14ac:dyDescent="0.25">
      <c r="A81" s="2" t="str">
        <f>INDEX(Departments[#Data],MATCH(B81,Departments[[#Data],[Department]],0),2)</f>
        <v>Large</v>
      </c>
      <c r="B81" s="2" t="s">
        <v>91</v>
      </c>
      <c r="C81" s="2" t="s">
        <v>175</v>
      </c>
      <c r="D81" t="s">
        <v>171</v>
      </c>
      <c r="E81" s="2" t="s">
        <v>176</v>
      </c>
      <c r="F81" t="s">
        <v>175</v>
      </c>
      <c r="G81" s="50">
        <v>5858580.1899999958</v>
      </c>
      <c r="H81" s="50">
        <v>6915343.9799999995</v>
      </c>
      <c r="I81" s="50">
        <v>4619436.5500000007</v>
      </c>
      <c r="J81" s="50">
        <v>6248184.9300000016</v>
      </c>
      <c r="K81" s="50">
        <v>7420604.7600000016</v>
      </c>
      <c r="L81" s="50">
        <v>31062150.41</v>
      </c>
      <c r="M81" s="53">
        <f t="shared" si="1"/>
        <v>6212430.0820000004</v>
      </c>
    </row>
    <row r="82" spans="1:13" x14ac:dyDescent="0.25">
      <c r="A82" s="2" t="str">
        <f>INDEX(Departments[#Data],MATCH(B82,Departments[[#Data],[Department]],0),2)</f>
        <v>Large</v>
      </c>
      <c r="B82" s="2" t="s">
        <v>91</v>
      </c>
      <c r="C82" s="2" t="s">
        <v>177</v>
      </c>
      <c r="D82" t="s">
        <v>178</v>
      </c>
      <c r="E82" s="2" t="s">
        <v>179</v>
      </c>
      <c r="F82" t="s">
        <v>180</v>
      </c>
      <c r="G82" s="50">
        <v>2486987.66</v>
      </c>
      <c r="H82" s="50"/>
      <c r="I82" s="50"/>
      <c r="J82" s="50"/>
      <c r="K82" s="50"/>
      <c r="L82" s="50">
        <v>2486987.66</v>
      </c>
      <c r="M82" s="53">
        <f t="shared" si="1"/>
        <v>2486987.66</v>
      </c>
    </row>
    <row r="83" spans="1:13" x14ac:dyDescent="0.25">
      <c r="A83" s="2" t="str">
        <f>INDEX(Departments[#Data],MATCH(B83,Departments[[#Data],[Department]],0),2)</f>
        <v>Large</v>
      </c>
      <c r="B83" s="2" t="s">
        <v>91</v>
      </c>
      <c r="C83" s="2" t="s">
        <v>177</v>
      </c>
      <c r="D83" t="s">
        <v>178</v>
      </c>
      <c r="E83" s="2" t="s">
        <v>179</v>
      </c>
      <c r="F83" t="s">
        <v>181</v>
      </c>
      <c r="G83" s="50"/>
      <c r="H83" s="50">
        <v>0</v>
      </c>
      <c r="I83" s="50"/>
      <c r="J83" s="50"/>
      <c r="K83" s="50"/>
      <c r="L83" s="50">
        <v>0</v>
      </c>
      <c r="M83" s="53">
        <f t="shared" si="1"/>
        <v>0</v>
      </c>
    </row>
    <row r="84" spans="1:13" x14ac:dyDescent="0.25">
      <c r="A84" s="2" t="str">
        <f>INDEX(Departments[#Data],MATCH(B84,Departments[[#Data],[Department]],0),2)</f>
        <v>Large</v>
      </c>
      <c r="B84" s="2" t="s">
        <v>91</v>
      </c>
      <c r="C84" s="2" t="s">
        <v>177</v>
      </c>
      <c r="D84" t="s">
        <v>178</v>
      </c>
      <c r="E84" s="2" t="s">
        <v>179</v>
      </c>
      <c r="F84" t="s">
        <v>182</v>
      </c>
      <c r="G84" s="50">
        <v>0</v>
      </c>
      <c r="H84" s="50"/>
      <c r="I84" s="50"/>
      <c r="J84" s="50"/>
      <c r="K84" s="50"/>
      <c r="L84" s="50">
        <v>0</v>
      </c>
      <c r="M84" s="53">
        <f t="shared" si="1"/>
        <v>0</v>
      </c>
    </row>
    <row r="85" spans="1:13" x14ac:dyDescent="0.25">
      <c r="A85" s="2" t="str">
        <f>INDEX(Departments[#Data],MATCH(B85,Departments[[#Data],[Department]],0),2)</f>
        <v>Large</v>
      </c>
      <c r="B85" s="2" t="s">
        <v>91</v>
      </c>
      <c r="C85" s="2" t="s">
        <v>177</v>
      </c>
      <c r="D85" t="s">
        <v>178</v>
      </c>
      <c r="E85" s="2" t="s">
        <v>179</v>
      </c>
      <c r="F85" t="s">
        <v>183</v>
      </c>
      <c r="G85" s="50">
        <v>0</v>
      </c>
      <c r="H85" s="50">
        <v>1814.54</v>
      </c>
      <c r="I85" s="50">
        <v>0</v>
      </c>
      <c r="J85" s="50">
        <v>4016.26</v>
      </c>
      <c r="K85" s="50">
        <v>20196.22</v>
      </c>
      <c r="L85" s="50">
        <v>26027.020000000004</v>
      </c>
      <c r="M85" s="53">
        <f t="shared" si="1"/>
        <v>8675.6733333333341</v>
      </c>
    </row>
    <row r="86" spans="1:13" x14ac:dyDescent="0.25">
      <c r="A86" s="2" t="str">
        <f>INDEX(Departments[#Data],MATCH(B86,Departments[[#Data],[Department]],0),2)</f>
        <v>Large</v>
      </c>
      <c r="B86" s="2" t="s">
        <v>91</v>
      </c>
      <c r="C86" s="2" t="s">
        <v>177</v>
      </c>
      <c r="D86" t="s">
        <v>178</v>
      </c>
      <c r="E86" s="2" t="s">
        <v>179</v>
      </c>
      <c r="F86" t="s">
        <v>184</v>
      </c>
      <c r="G86" s="50">
        <v>57206.37</v>
      </c>
      <c r="H86" s="50">
        <v>5494502.6499999994</v>
      </c>
      <c r="I86" s="50">
        <v>5998456.2000000002</v>
      </c>
      <c r="J86" s="50">
        <v>3505903.04</v>
      </c>
      <c r="K86" s="50">
        <v>2999884.63</v>
      </c>
      <c r="L86" s="50">
        <v>18055952.890000001</v>
      </c>
      <c r="M86" s="53">
        <f t="shared" si="1"/>
        <v>3611190.5779999993</v>
      </c>
    </row>
    <row r="87" spans="1:13" x14ac:dyDescent="0.25">
      <c r="A87" s="2" t="str">
        <f>INDEX(Departments[#Data],MATCH(B87,Departments[[#Data],[Department]],0),2)</f>
        <v>Large</v>
      </c>
      <c r="B87" s="2" t="s">
        <v>91</v>
      </c>
      <c r="C87" s="2" t="s">
        <v>177</v>
      </c>
      <c r="D87" t="s">
        <v>178</v>
      </c>
      <c r="E87" s="2" t="s">
        <v>179</v>
      </c>
      <c r="F87" t="s">
        <v>185</v>
      </c>
      <c r="G87" s="50">
        <v>4184511.7199999997</v>
      </c>
      <c r="H87" s="50">
        <v>4959357.4700000007</v>
      </c>
      <c r="I87" s="50">
        <v>4203788.5200000005</v>
      </c>
      <c r="J87" s="50">
        <v>9468251.2100000009</v>
      </c>
      <c r="K87" s="50">
        <v>2613567.73</v>
      </c>
      <c r="L87" s="50">
        <v>25429476.650000002</v>
      </c>
      <c r="M87" s="53">
        <f t="shared" si="1"/>
        <v>5085895.33</v>
      </c>
    </row>
    <row r="88" spans="1:13" x14ac:dyDescent="0.25">
      <c r="A88" s="2" t="str">
        <f>INDEX(Departments[#Data],MATCH(B88,Departments[[#Data],[Department]],0),2)</f>
        <v>Large</v>
      </c>
      <c r="B88" s="2" t="s">
        <v>91</v>
      </c>
      <c r="C88" s="2" t="s">
        <v>177</v>
      </c>
      <c r="D88" t="s">
        <v>178</v>
      </c>
      <c r="E88" s="2" t="s">
        <v>179</v>
      </c>
      <c r="F88" t="s">
        <v>186</v>
      </c>
      <c r="G88" s="50">
        <v>0</v>
      </c>
      <c r="H88" s="50">
        <v>95311.13</v>
      </c>
      <c r="I88" s="50">
        <v>0</v>
      </c>
      <c r="J88" s="50"/>
      <c r="K88" s="50">
        <v>458378.5</v>
      </c>
      <c r="L88" s="50">
        <v>553689.63</v>
      </c>
      <c r="M88" s="53">
        <f t="shared" si="1"/>
        <v>276844.815</v>
      </c>
    </row>
    <row r="89" spans="1:13" x14ac:dyDescent="0.25">
      <c r="A89" s="2" t="str">
        <f>INDEX(Departments[#Data],MATCH(B89,Departments[[#Data],[Department]],0),2)</f>
        <v>Large</v>
      </c>
      <c r="B89" s="2" t="s">
        <v>91</v>
      </c>
      <c r="C89" s="2" t="s">
        <v>177</v>
      </c>
      <c r="D89" t="s">
        <v>178</v>
      </c>
      <c r="E89" s="2" t="s">
        <v>179</v>
      </c>
      <c r="F89" t="s">
        <v>187</v>
      </c>
      <c r="G89" s="50">
        <v>0</v>
      </c>
      <c r="H89" s="50">
        <v>0</v>
      </c>
      <c r="I89" s="50">
        <v>0</v>
      </c>
      <c r="J89" s="50"/>
      <c r="K89" s="50"/>
      <c r="L89" s="50">
        <v>0</v>
      </c>
      <c r="M89" s="53">
        <f t="shared" si="1"/>
        <v>0</v>
      </c>
    </row>
    <row r="90" spans="1:13" x14ac:dyDescent="0.25">
      <c r="A90" s="2" t="str">
        <f>INDEX(Departments[#Data],MATCH(B90,Departments[[#Data],[Department]],0),2)</f>
        <v>Large</v>
      </c>
      <c r="B90" s="2" t="s">
        <v>91</v>
      </c>
      <c r="C90" s="2" t="s">
        <v>79</v>
      </c>
      <c r="D90" t="s">
        <v>80</v>
      </c>
      <c r="E90" s="2" t="s">
        <v>81</v>
      </c>
      <c r="F90" t="s">
        <v>92</v>
      </c>
      <c r="G90" s="50">
        <v>32049717.320000004</v>
      </c>
      <c r="H90" s="50">
        <v>5285317.1300000008</v>
      </c>
      <c r="I90" s="50">
        <v>1704645.03</v>
      </c>
      <c r="J90" s="50">
        <v>3318802.58</v>
      </c>
      <c r="K90" s="50">
        <v>7321295.2199999997</v>
      </c>
      <c r="L90" s="50">
        <v>49679777.280000001</v>
      </c>
      <c r="M90" s="53">
        <f t="shared" si="1"/>
        <v>9935955.4560000002</v>
      </c>
    </row>
    <row r="91" spans="1:13" x14ac:dyDescent="0.25">
      <c r="A91" s="2" t="str">
        <f>INDEX(Departments[#Data],MATCH(B91,Departments[[#Data],[Department]],0),2)</f>
        <v>Large</v>
      </c>
      <c r="B91" s="2" t="s">
        <v>91</v>
      </c>
      <c r="C91" s="2" t="s">
        <v>79</v>
      </c>
      <c r="D91" t="s">
        <v>80</v>
      </c>
      <c r="E91" s="2" t="s">
        <v>81</v>
      </c>
      <c r="F91" t="s">
        <v>218</v>
      </c>
      <c r="G91" s="50">
        <v>110930.55</v>
      </c>
      <c r="H91" s="50">
        <v>2280112.12</v>
      </c>
      <c r="I91" s="50">
        <v>3486550.0200000005</v>
      </c>
      <c r="J91" s="50">
        <v>1226879.53</v>
      </c>
      <c r="K91" s="50">
        <v>701454.75</v>
      </c>
      <c r="L91" s="50">
        <v>7805926.9699999997</v>
      </c>
      <c r="M91" s="53">
        <f t="shared" si="1"/>
        <v>1561185.3940000001</v>
      </c>
    </row>
    <row r="92" spans="1:13" x14ac:dyDescent="0.25">
      <c r="A92" s="2" t="str">
        <f>INDEX(Departments[#Data],MATCH(B92,Departments[[#Data],[Department]],0),2)</f>
        <v>Large</v>
      </c>
      <c r="B92" s="2" t="s">
        <v>91</v>
      </c>
      <c r="C92" s="2" t="s">
        <v>79</v>
      </c>
      <c r="D92" t="s">
        <v>80</v>
      </c>
      <c r="E92" s="2" t="s">
        <v>81</v>
      </c>
      <c r="F92" t="s">
        <v>82</v>
      </c>
      <c r="G92" s="50">
        <v>1450015.73</v>
      </c>
      <c r="H92" s="50">
        <v>1677696.65</v>
      </c>
      <c r="I92" s="50">
        <v>2278837.4</v>
      </c>
      <c r="J92" s="50">
        <v>3349910.2399999998</v>
      </c>
      <c r="K92" s="73">
        <v>53851741.219999999</v>
      </c>
      <c r="L92" s="50">
        <v>62608201.240000002</v>
      </c>
      <c r="M92" s="53">
        <f t="shared" si="1"/>
        <v>12521640.248</v>
      </c>
    </row>
    <row r="93" spans="1:13" x14ac:dyDescent="0.25">
      <c r="A93" s="2" t="str">
        <f>INDEX(Departments[#Data],MATCH(B93,Departments[[#Data],[Department]],0),2)</f>
        <v>Large</v>
      </c>
      <c r="B93" s="2" t="s">
        <v>91</v>
      </c>
      <c r="C93" s="2" t="s">
        <v>79</v>
      </c>
      <c r="D93" t="s">
        <v>80</v>
      </c>
      <c r="E93" s="2" t="s">
        <v>81</v>
      </c>
      <c r="F93" t="s">
        <v>219</v>
      </c>
      <c r="G93" s="50">
        <v>1706872.7</v>
      </c>
      <c r="H93" s="50">
        <v>832637.34000000008</v>
      </c>
      <c r="I93" s="50">
        <v>1517047.42</v>
      </c>
      <c r="J93" s="50">
        <v>4821535.4499999993</v>
      </c>
      <c r="K93" s="50">
        <v>1378013.4000000001</v>
      </c>
      <c r="L93" s="50">
        <v>10256106.310000001</v>
      </c>
      <c r="M93" s="53">
        <f t="shared" si="1"/>
        <v>2051221.2620000001</v>
      </c>
    </row>
    <row r="94" spans="1:13" x14ac:dyDescent="0.25">
      <c r="A94" s="2" t="str">
        <f>INDEX(Departments[#Data],MATCH(B94,Departments[[#Data],[Department]],0),2)</f>
        <v>Large</v>
      </c>
      <c r="B94" s="2" t="s">
        <v>91</v>
      </c>
      <c r="C94" s="2" t="s">
        <v>79</v>
      </c>
      <c r="D94" t="s">
        <v>80</v>
      </c>
      <c r="E94" s="2" t="s">
        <v>81</v>
      </c>
      <c r="F94" t="s">
        <v>89</v>
      </c>
      <c r="G94" s="50">
        <v>51823.3</v>
      </c>
      <c r="H94" s="50">
        <v>1464799</v>
      </c>
      <c r="I94" s="50">
        <v>2239116.4300000002</v>
      </c>
      <c r="J94" s="50">
        <v>220549.69</v>
      </c>
      <c r="K94" s="50">
        <v>0</v>
      </c>
      <c r="L94" s="50">
        <v>3976288.42</v>
      </c>
      <c r="M94" s="53">
        <f t="shared" si="1"/>
        <v>994072.1050000001</v>
      </c>
    </row>
    <row r="95" spans="1:13" x14ac:dyDescent="0.25">
      <c r="A95" s="2" t="str">
        <f>INDEX(Departments[#Data],MATCH(B95,Departments[[#Data],[Department]],0),2)</f>
        <v>Large</v>
      </c>
      <c r="B95" s="2" t="s">
        <v>91</v>
      </c>
      <c r="C95" s="2" t="s">
        <v>79</v>
      </c>
      <c r="D95" t="s">
        <v>80</v>
      </c>
      <c r="E95" s="2" t="s">
        <v>81</v>
      </c>
      <c r="F95" t="s">
        <v>189</v>
      </c>
      <c r="G95" s="50"/>
      <c r="H95" s="50">
        <v>32131222.960000001</v>
      </c>
      <c r="I95" s="50">
        <v>37961343.310000002</v>
      </c>
      <c r="J95" s="50">
        <v>50092.67</v>
      </c>
      <c r="K95" s="50"/>
      <c r="L95" s="50">
        <v>70142658.939999998</v>
      </c>
      <c r="M95" s="53">
        <f t="shared" si="1"/>
        <v>23380886.313333336</v>
      </c>
    </row>
    <row r="96" spans="1:13" x14ac:dyDescent="0.25">
      <c r="A96" s="2" t="str">
        <f>INDEX(Departments[#Data],MATCH(B96,Departments[[#Data],[Department]],0),2)</f>
        <v>Large</v>
      </c>
      <c r="B96" s="2" t="s">
        <v>91</v>
      </c>
      <c r="C96" s="2" t="s">
        <v>79</v>
      </c>
      <c r="D96" t="s">
        <v>202</v>
      </c>
      <c r="E96" s="2" t="s">
        <v>81</v>
      </c>
      <c r="F96" t="s">
        <v>220</v>
      </c>
      <c r="G96" s="50">
        <v>0</v>
      </c>
      <c r="H96" s="50">
        <v>0</v>
      </c>
      <c r="I96" s="50">
        <v>496036.57</v>
      </c>
      <c r="J96" s="50">
        <v>0</v>
      </c>
      <c r="K96" s="50">
        <v>0</v>
      </c>
      <c r="L96" s="50">
        <v>496036.57</v>
      </c>
      <c r="M96" s="53">
        <f t="shared" si="1"/>
        <v>496036.57</v>
      </c>
    </row>
    <row r="97" spans="1:13" x14ac:dyDescent="0.25">
      <c r="A97" s="2" t="str">
        <f>INDEX(Departments[#Data],MATCH(B97,Departments[[#Data],[Department]],0),2)</f>
        <v>Large</v>
      </c>
      <c r="B97" s="2" t="s">
        <v>91</v>
      </c>
      <c r="C97" s="2" t="s">
        <v>190</v>
      </c>
      <c r="D97" t="s">
        <v>190</v>
      </c>
      <c r="E97" s="2" t="s">
        <v>176</v>
      </c>
      <c r="F97" t="s">
        <v>191</v>
      </c>
      <c r="G97" s="50">
        <v>3479532.7500000014</v>
      </c>
      <c r="H97" s="50">
        <v>4653090.5299999993</v>
      </c>
      <c r="I97" s="50">
        <v>5247875.24</v>
      </c>
      <c r="J97" s="50">
        <v>4457610.7300000004</v>
      </c>
      <c r="K97" s="50">
        <v>2418055.88</v>
      </c>
      <c r="L97" s="50">
        <v>20256165.130000003</v>
      </c>
      <c r="M97" s="53">
        <f t="shared" si="1"/>
        <v>4051233.0259999996</v>
      </c>
    </row>
    <row r="98" spans="1:13" x14ac:dyDescent="0.25">
      <c r="A98" s="2" t="str">
        <f>INDEX(Departments[#Data],MATCH(B98,Departments[[#Data],[Department]],0),2)</f>
        <v>Large</v>
      </c>
      <c r="B98" s="2" t="s">
        <v>91</v>
      </c>
      <c r="C98" s="2" t="s">
        <v>190</v>
      </c>
      <c r="D98" t="s">
        <v>190</v>
      </c>
      <c r="E98" s="2" t="s">
        <v>176</v>
      </c>
      <c r="F98" t="s">
        <v>192</v>
      </c>
      <c r="G98" s="50">
        <v>0</v>
      </c>
      <c r="H98" s="50">
        <v>3927635.0300000003</v>
      </c>
      <c r="I98" s="50">
        <v>7144957.919999999</v>
      </c>
      <c r="J98" s="50">
        <v>5960811.7699999996</v>
      </c>
      <c r="K98" s="50">
        <v>4634995.1900000004</v>
      </c>
      <c r="L98" s="50">
        <v>21668399.909999996</v>
      </c>
      <c r="M98" s="53">
        <f t="shared" si="1"/>
        <v>5417099.9775</v>
      </c>
    </row>
    <row r="99" spans="1:13" x14ac:dyDescent="0.25">
      <c r="A99" s="2" t="str">
        <f>INDEX(Departments[#Data],MATCH(B99,Departments[[#Data],[Department]],0),2)</f>
        <v>Large</v>
      </c>
      <c r="B99" s="2" t="s">
        <v>91</v>
      </c>
      <c r="C99" s="2" t="s">
        <v>190</v>
      </c>
      <c r="D99" t="s">
        <v>190</v>
      </c>
      <c r="E99" s="2" t="s">
        <v>193</v>
      </c>
      <c r="F99" t="s">
        <v>194</v>
      </c>
      <c r="G99" s="50">
        <v>4695696.17</v>
      </c>
      <c r="H99" s="50">
        <v>7978880.1700000009</v>
      </c>
      <c r="I99" s="50">
        <v>30173858.930000003</v>
      </c>
      <c r="J99" s="50">
        <v>6263400.2300000004</v>
      </c>
      <c r="K99" s="50">
        <v>11011373.25</v>
      </c>
      <c r="L99" s="50">
        <v>60123208.750000007</v>
      </c>
      <c r="M99" s="53">
        <f t="shared" si="1"/>
        <v>12024641.75</v>
      </c>
    </row>
    <row r="100" spans="1:13" x14ac:dyDescent="0.25">
      <c r="A100" s="2" t="str">
        <f>INDEX(Departments[#Data],MATCH(B100,Departments[[#Data],[Department]],0),2)</f>
        <v>Large</v>
      </c>
      <c r="B100" s="2" t="s">
        <v>91</v>
      </c>
      <c r="C100" s="2" t="s">
        <v>190</v>
      </c>
      <c r="D100" t="s">
        <v>190</v>
      </c>
      <c r="E100" s="2" t="s">
        <v>193</v>
      </c>
      <c r="F100" t="s">
        <v>221</v>
      </c>
      <c r="G100" s="50">
        <v>16773262.129999999</v>
      </c>
      <c r="H100" s="50"/>
      <c r="I100" s="50"/>
      <c r="J100" s="50"/>
      <c r="K100" s="50"/>
      <c r="L100" s="50">
        <v>16773262.129999999</v>
      </c>
      <c r="M100" s="53">
        <f t="shared" si="1"/>
        <v>16773262.129999999</v>
      </c>
    </row>
    <row r="101" spans="1:13" x14ac:dyDescent="0.25">
      <c r="A101" s="2" t="str">
        <f>INDEX(Departments[#Data],MATCH(B101,Departments[[#Data],[Department]],0),2)</f>
        <v>Large</v>
      </c>
      <c r="B101" s="2" t="s">
        <v>91</v>
      </c>
      <c r="C101" s="2" t="s">
        <v>190</v>
      </c>
      <c r="D101" t="s">
        <v>190</v>
      </c>
      <c r="E101" s="2" t="s">
        <v>193</v>
      </c>
      <c r="F101" t="s">
        <v>214</v>
      </c>
      <c r="G101" s="50">
        <v>222041.36</v>
      </c>
      <c r="H101" s="50">
        <v>105033.38</v>
      </c>
      <c r="I101" s="50">
        <v>218534.48</v>
      </c>
      <c r="J101" s="50">
        <v>169714.14</v>
      </c>
      <c r="K101" s="50">
        <v>463095.02</v>
      </c>
      <c r="L101" s="50">
        <v>1178418.3799999999</v>
      </c>
      <c r="M101" s="53">
        <f t="shared" si="1"/>
        <v>235683.67599999998</v>
      </c>
    </row>
    <row r="102" spans="1:13" x14ac:dyDescent="0.25">
      <c r="A102" s="2" t="str">
        <f>INDEX(Departments[#Data],MATCH(B102,Departments[[#Data],[Department]],0),2)</f>
        <v>Large</v>
      </c>
      <c r="B102" s="2" t="s">
        <v>91</v>
      </c>
      <c r="C102" s="2" t="s">
        <v>222</v>
      </c>
      <c r="D102" t="s">
        <v>223</v>
      </c>
      <c r="E102" s="2" t="s">
        <v>223</v>
      </c>
      <c r="F102" t="s">
        <v>222</v>
      </c>
      <c r="G102" s="50">
        <v>0</v>
      </c>
      <c r="H102" s="50">
        <v>314409.5</v>
      </c>
      <c r="I102" s="50">
        <v>3884238.1</v>
      </c>
      <c r="J102" s="50">
        <v>924271.7300000001</v>
      </c>
      <c r="K102" s="50">
        <v>52950</v>
      </c>
      <c r="L102" s="50">
        <v>5175869.33</v>
      </c>
      <c r="M102" s="53">
        <f t="shared" si="1"/>
        <v>1293967.3325</v>
      </c>
    </row>
    <row r="103" spans="1:13" x14ac:dyDescent="0.25">
      <c r="A103" s="2" t="str">
        <f>INDEX(Departments[#Data],MATCH(B103,Departments[[#Data],[Department]],0),2)</f>
        <v>Large</v>
      </c>
      <c r="B103" s="2" t="s">
        <v>91</v>
      </c>
      <c r="C103" s="2" t="s">
        <v>224</v>
      </c>
      <c r="D103" t="s">
        <v>223</v>
      </c>
      <c r="E103" s="2" t="s">
        <v>223</v>
      </c>
      <c r="F103" t="s">
        <v>224</v>
      </c>
      <c r="G103" s="50"/>
      <c r="H103" s="50"/>
      <c r="I103" s="50">
        <v>0</v>
      </c>
      <c r="J103" s="50"/>
      <c r="K103" s="50">
        <v>0</v>
      </c>
      <c r="L103" s="50">
        <v>0</v>
      </c>
      <c r="M103" s="53">
        <f t="shared" si="1"/>
        <v>0</v>
      </c>
    </row>
    <row r="104" spans="1:13" x14ac:dyDescent="0.25">
      <c r="A104" s="2" t="str">
        <f>INDEX(Departments[#Data],MATCH(B104,Departments[[#Data],[Department]],0),2)</f>
        <v>Large</v>
      </c>
      <c r="B104" s="2" t="s">
        <v>91</v>
      </c>
      <c r="C104" s="2" t="s">
        <v>225</v>
      </c>
      <c r="D104" t="s">
        <v>223</v>
      </c>
      <c r="E104" s="2" t="s">
        <v>223</v>
      </c>
      <c r="F104" t="s">
        <v>226</v>
      </c>
      <c r="G104" s="50"/>
      <c r="H104" s="50">
        <v>0</v>
      </c>
      <c r="I104" s="50">
        <v>141588</v>
      </c>
      <c r="J104" s="50">
        <v>0</v>
      </c>
      <c r="K104" s="50"/>
      <c r="L104" s="50">
        <v>141588</v>
      </c>
      <c r="M104" s="53">
        <f t="shared" si="1"/>
        <v>141588</v>
      </c>
    </row>
    <row r="105" spans="1:13" x14ac:dyDescent="0.25">
      <c r="A105" s="2" t="str">
        <f>INDEX(Departments[#Data],MATCH(B105,Departments[[#Data],[Department]],0),2)</f>
        <v>Large</v>
      </c>
      <c r="B105" s="2" t="s">
        <v>91</v>
      </c>
      <c r="C105" s="2" t="s">
        <v>84</v>
      </c>
      <c r="D105" t="s">
        <v>80</v>
      </c>
      <c r="E105" s="2" t="s">
        <v>84</v>
      </c>
      <c r="F105" t="s">
        <v>195</v>
      </c>
      <c r="G105" s="50">
        <v>1404506.95</v>
      </c>
      <c r="H105" s="50">
        <v>3613418.32</v>
      </c>
      <c r="I105" s="50">
        <v>9084898.7799999993</v>
      </c>
      <c r="J105" s="50">
        <v>2404624.39</v>
      </c>
      <c r="K105" s="50">
        <v>1773615.97</v>
      </c>
      <c r="L105" s="50">
        <v>18281064.41</v>
      </c>
      <c r="M105" s="53">
        <f t="shared" si="1"/>
        <v>3656212.8820000002</v>
      </c>
    </row>
    <row r="106" spans="1:13" x14ac:dyDescent="0.25">
      <c r="A106" s="2" t="str">
        <f>INDEX(Departments[#Data],MATCH(B106,Departments[[#Data],[Department]],0),2)</f>
        <v>Large</v>
      </c>
      <c r="B106" s="2" t="s">
        <v>91</v>
      </c>
      <c r="C106" s="2" t="s">
        <v>84</v>
      </c>
      <c r="D106" t="s">
        <v>80</v>
      </c>
      <c r="E106" s="2" t="s">
        <v>84</v>
      </c>
      <c r="F106" t="s">
        <v>196</v>
      </c>
      <c r="G106" s="50">
        <v>1548118.66</v>
      </c>
      <c r="H106" s="50">
        <v>3413995.19</v>
      </c>
      <c r="I106" s="50">
        <v>4308210.47</v>
      </c>
      <c r="J106" s="50">
        <v>4408785.8600000003</v>
      </c>
      <c r="K106" s="50">
        <v>1531859.29</v>
      </c>
      <c r="L106" s="50">
        <v>15210969.470000001</v>
      </c>
      <c r="M106" s="53">
        <f t="shared" si="1"/>
        <v>3042193.8939999999</v>
      </c>
    </row>
    <row r="107" spans="1:13" x14ac:dyDescent="0.25">
      <c r="A107" s="2" t="str">
        <f>INDEX(Departments[#Data],MATCH(B107,Departments[[#Data],[Department]],0),2)</f>
        <v>Large</v>
      </c>
      <c r="B107" s="2" t="s">
        <v>91</v>
      </c>
      <c r="C107" s="2" t="s">
        <v>84</v>
      </c>
      <c r="D107" t="s">
        <v>80</v>
      </c>
      <c r="E107" s="2" t="s">
        <v>84</v>
      </c>
      <c r="F107" t="s">
        <v>197</v>
      </c>
      <c r="G107" s="50">
        <v>2243924.69</v>
      </c>
      <c r="H107" s="50">
        <v>4526060.82</v>
      </c>
      <c r="I107" s="50">
        <v>4147052.19</v>
      </c>
      <c r="J107" s="50">
        <v>3733169.7</v>
      </c>
      <c r="K107" s="50">
        <v>611967.85</v>
      </c>
      <c r="L107" s="50">
        <v>15262175.25</v>
      </c>
      <c r="M107" s="53">
        <f t="shared" si="1"/>
        <v>3052435.05</v>
      </c>
    </row>
    <row r="108" spans="1:13" x14ac:dyDescent="0.25">
      <c r="A108" s="2" t="str">
        <f>INDEX(Departments[#Data],MATCH(B108,Departments[[#Data],[Department]],0),2)</f>
        <v>Large</v>
      </c>
      <c r="B108" s="2" t="s">
        <v>91</v>
      </c>
      <c r="C108" s="2" t="s">
        <v>84</v>
      </c>
      <c r="D108" t="s">
        <v>80</v>
      </c>
      <c r="E108" s="2" t="s">
        <v>84</v>
      </c>
      <c r="F108" t="s">
        <v>215</v>
      </c>
      <c r="G108" s="50">
        <v>0</v>
      </c>
      <c r="H108" s="50">
        <v>0</v>
      </c>
      <c r="I108" s="50">
        <v>372618.23999999999</v>
      </c>
      <c r="J108" s="50">
        <v>385535.68</v>
      </c>
      <c r="K108" s="50">
        <v>0</v>
      </c>
      <c r="L108" s="50">
        <v>758153.91999999993</v>
      </c>
      <c r="M108" s="53">
        <f t="shared" si="1"/>
        <v>379076.95999999996</v>
      </c>
    </row>
    <row r="109" spans="1:13" x14ac:dyDescent="0.25">
      <c r="A109" s="2" t="str">
        <f>INDEX(Departments[#Data],MATCH(B109,Departments[[#Data],[Department]],0),2)</f>
        <v>Large</v>
      </c>
      <c r="B109" s="2" t="s">
        <v>91</v>
      </c>
      <c r="C109" s="2" t="s">
        <v>84</v>
      </c>
      <c r="D109" t="s">
        <v>80</v>
      </c>
      <c r="E109" s="2" t="s">
        <v>84</v>
      </c>
      <c r="F109" t="s">
        <v>198</v>
      </c>
      <c r="G109" s="50">
        <v>58222.65</v>
      </c>
      <c r="H109" s="50">
        <v>45483.31</v>
      </c>
      <c r="I109" s="50">
        <v>0</v>
      </c>
      <c r="J109" s="50">
        <v>0</v>
      </c>
      <c r="K109" s="50"/>
      <c r="L109" s="50">
        <v>103705.95999999999</v>
      </c>
      <c r="M109" s="53">
        <f t="shared" si="1"/>
        <v>51852.979999999996</v>
      </c>
    </row>
    <row r="110" spans="1:13" x14ac:dyDescent="0.25">
      <c r="A110" s="2" t="str">
        <f>INDEX(Departments[#Data],MATCH(B110,Departments[[#Data],[Department]],0),2)</f>
        <v>Large</v>
      </c>
      <c r="B110" s="2" t="s">
        <v>91</v>
      </c>
      <c r="C110" s="2" t="s">
        <v>84</v>
      </c>
      <c r="D110" t="s">
        <v>80</v>
      </c>
      <c r="E110" s="2" t="s">
        <v>84</v>
      </c>
      <c r="F110" t="s">
        <v>93</v>
      </c>
      <c r="G110" s="50">
        <v>0</v>
      </c>
      <c r="H110" s="50"/>
      <c r="I110" s="50"/>
      <c r="J110" s="50"/>
      <c r="K110" s="50"/>
      <c r="L110" s="50">
        <v>0</v>
      </c>
      <c r="M110" s="53">
        <f t="shared" si="1"/>
        <v>0</v>
      </c>
    </row>
    <row r="111" spans="1:13" x14ac:dyDescent="0.25">
      <c r="A111" s="2" t="str">
        <f>INDEX(Departments[#Data],MATCH(B111,Departments[[#Data],[Department]],0),2)</f>
        <v>Large</v>
      </c>
      <c r="B111" s="2" t="s">
        <v>91</v>
      </c>
      <c r="C111" s="2" t="s">
        <v>84</v>
      </c>
      <c r="D111" t="s">
        <v>80</v>
      </c>
      <c r="E111" s="2" t="s">
        <v>84</v>
      </c>
      <c r="F111" t="s">
        <v>216</v>
      </c>
      <c r="G111" s="50"/>
      <c r="H111" s="50"/>
      <c r="I111" s="50">
        <v>0</v>
      </c>
      <c r="J111" s="50"/>
      <c r="K111" s="50"/>
      <c r="L111" s="50">
        <v>0</v>
      </c>
      <c r="M111" s="53">
        <f t="shared" si="1"/>
        <v>0</v>
      </c>
    </row>
    <row r="112" spans="1:13" x14ac:dyDescent="0.25">
      <c r="A112" s="2" t="str">
        <f>INDEX(Departments[#Data],MATCH(B112,Departments[[#Data],[Department]],0),2)</f>
        <v>Large</v>
      </c>
      <c r="B112" s="2" t="s">
        <v>91</v>
      </c>
      <c r="C112" s="2" t="s">
        <v>84</v>
      </c>
      <c r="D112" t="s">
        <v>80</v>
      </c>
      <c r="E112" s="2" t="s">
        <v>84</v>
      </c>
      <c r="F112" t="s">
        <v>85</v>
      </c>
      <c r="G112" s="50">
        <v>0</v>
      </c>
      <c r="H112" s="50"/>
      <c r="I112" s="50"/>
      <c r="J112" s="50"/>
      <c r="K112" s="50"/>
      <c r="L112" s="50">
        <v>0</v>
      </c>
      <c r="M112" s="53">
        <f t="shared" si="1"/>
        <v>0</v>
      </c>
    </row>
    <row r="113" spans="1:13" x14ac:dyDescent="0.25">
      <c r="A113" s="2" t="str">
        <f>INDEX(Departments[#Data],MATCH(B113,Departments[[#Data],[Department]],0),2)</f>
        <v>Large</v>
      </c>
      <c r="B113" s="2" t="s">
        <v>91</v>
      </c>
      <c r="C113" s="2" t="s">
        <v>84</v>
      </c>
      <c r="D113" t="s">
        <v>80</v>
      </c>
      <c r="E113" s="2" t="s">
        <v>84</v>
      </c>
      <c r="F113" t="s">
        <v>94</v>
      </c>
      <c r="G113" s="50">
        <v>15070797.09</v>
      </c>
      <c r="H113" s="50">
        <v>7864657.0899999999</v>
      </c>
      <c r="I113" s="50">
        <v>10333275.84</v>
      </c>
      <c r="J113" s="50">
        <v>10582383.17</v>
      </c>
      <c r="K113" s="50">
        <v>7394311.5800000001</v>
      </c>
      <c r="L113" s="50">
        <v>51245424.769999996</v>
      </c>
      <c r="M113" s="53">
        <f t="shared" si="1"/>
        <v>10249084.954</v>
      </c>
    </row>
    <row r="114" spans="1:13" x14ac:dyDescent="0.25">
      <c r="A114" s="2" t="str">
        <f>INDEX(Departments[#Data],MATCH(B114,Departments[[#Data],[Department]],0),2)</f>
        <v>Large</v>
      </c>
      <c r="B114" s="2" t="s">
        <v>91</v>
      </c>
      <c r="C114" s="2" t="s">
        <v>84</v>
      </c>
      <c r="D114" t="s">
        <v>200</v>
      </c>
      <c r="E114" s="2" t="s">
        <v>84</v>
      </c>
      <c r="F114" t="s">
        <v>201</v>
      </c>
      <c r="G114" s="50">
        <v>965200.35</v>
      </c>
      <c r="H114" s="50">
        <v>129206.26000000001</v>
      </c>
      <c r="I114" s="50">
        <v>2502039.94</v>
      </c>
      <c r="J114" s="50">
        <v>2139426.42</v>
      </c>
      <c r="K114" s="50">
        <v>1047112.44</v>
      </c>
      <c r="L114" s="50">
        <v>6782985.4099999992</v>
      </c>
      <c r="M114" s="53">
        <f t="shared" si="1"/>
        <v>1356597.0819999999</v>
      </c>
    </row>
    <row r="115" spans="1:13" x14ac:dyDescent="0.25">
      <c r="A115" s="2" t="str">
        <f>INDEX(Departments[#Data],MATCH(B115,Departments[[#Data],[Department]],0),2)</f>
        <v>Large</v>
      </c>
      <c r="B115" s="2" t="s">
        <v>91</v>
      </c>
      <c r="C115" s="2" t="s">
        <v>84</v>
      </c>
      <c r="D115" t="s">
        <v>202</v>
      </c>
      <c r="E115" s="2" t="s">
        <v>84</v>
      </c>
      <c r="F115" t="s">
        <v>203</v>
      </c>
      <c r="G115" s="50">
        <v>4645111.46</v>
      </c>
      <c r="H115" s="50">
        <v>1793681.82</v>
      </c>
      <c r="I115" s="50">
        <v>7117947.7599999998</v>
      </c>
      <c r="J115" s="50">
        <v>7808586.8600000003</v>
      </c>
      <c r="K115" s="50">
        <v>3165191.79</v>
      </c>
      <c r="L115" s="50">
        <v>24530519.689999998</v>
      </c>
      <c r="M115" s="53">
        <f t="shared" si="1"/>
        <v>4906103.9379999992</v>
      </c>
    </row>
    <row r="116" spans="1:13" x14ac:dyDescent="0.25">
      <c r="A116" s="2" t="str">
        <f>INDEX(Departments[#Data],MATCH(B116,Departments[[#Data],[Department]],0),2)</f>
        <v>Large</v>
      </c>
      <c r="B116" s="2" t="s">
        <v>91</v>
      </c>
      <c r="C116" s="2" t="s">
        <v>204</v>
      </c>
      <c r="D116" t="s">
        <v>178</v>
      </c>
      <c r="E116" s="2" t="s">
        <v>205</v>
      </c>
      <c r="F116" t="s">
        <v>207</v>
      </c>
      <c r="G116" s="50">
        <v>3828744.5599999996</v>
      </c>
      <c r="H116" s="50"/>
      <c r="I116" s="50"/>
      <c r="J116" s="50"/>
      <c r="K116" s="50"/>
      <c r="L116" s="50">
        <v>3828744.5599999996</v>
      </c>
      <c r="M116" s="53">
        <f t="shared" si="1"/>
        <v>3828744.5599999996</v>
      </c>
    </row>
    <row r="117" spans="1:13" x14ac:dyDescent="0.25">
      <c r="A117" s="2" t="str">
        <f>INDEX(Departments[#Data],MATCH(B117,Departments[[#Data],[Department]],0),2)</f>
        <v>Large</v>
      </c>
      <c r="B117" s="2" t="s">
        <v>91</v>
      </c>
      <c r="C117" s="2" t="s">
        <v>208</v>
      </c>
      <c r="D117" t="s">
        <v>171</v>
      </c>
      <c r="E117" s="2" t="s">
        <v>173</v>
      </c>
      <c r="F117" t="s">
        <v>209</v>
      </c>
      <c r="G117" s="50">
        <v>490606.25999999983</v>
      </c>
      <c r="H117" s="50">
        <v>384621.91</v>
      </c>
      <c r="I117" s="50">
        <v>589113.07000000007</v>
      </c>
      <c r="J117" s="50">
        <v>526460.96</v>
      </c>
      <c r="K117" s="50">
        <v>312327.59999999998</v>
      </c>
      <c r="L117" s="50">
        <v>2303129.7999999998</v>
      </c>
      <c r="M117" s="53">
        <f t="shared" si="1"/>
        <v>460625.95999999996</v>
      </c>
    </row>
    <row r="118" spans="1:13" x14ac:dyDescent="0.25">
      <c r="A118" s="2" t="str">
        <f>INDEX(Departments[#Data],MATCH(B118,Departments[[#Data],[Department]],0),2)</f>
        <v>Large</v>
      </c>
      <c r="B118" s="2" t="s">
        <v>91</v>
      </c>
      <c r="C118" s="2" t="s">
        <v>208</v>
      </c>
      <c r="D118" t="s">
        <v>171</v>
      </c>
      <c r="E118" s="2" t="s">
        <v>173</v>
      </c>
      <c r="F118" t="s">
        <v>210</v>
      </c>
      <c r="G118" s="50">
        <v>2228551.58</v>
      </c>
      <c r="H118" s="50">
        <v>1947237.4300000002</v>
      </c>
      <c r="I118" s="50">
        <v>2698177.5100000002</v>
      </c>
      <c r="J118" s="50">
        <v>2269024.25</v>
      </c>
      <c r="K118" s="50">
        <v>2620020.2400000002</v>
      </c>
      <c r="L118" s="50">
        <v>11763011.01</v>
      </c>
      <c r="M118" s="53">
        <f t="shared" si="1"/>
        <v>2352602.202</v>
      </c>
    </row>
    <row r="119" spans="1:13" x14ac:dyDescent="0.25">
      <c r="A119" s="2" t="str">
        <f>INDEX(Departments[#Data],MATCH(B119,Departments[[#Data],[Department]],0),2)</f>
        <v>Large</v>
      </c>
      <c r="B119" s="2" t="s">
        <v>91</v>
      </c>
      <c r="C119" s="2" t="s">
        <v>208</v>
      </c>
      <c r="D119" t="s">
        <v>171</v>
      </c>
      <c r="E119" s="2" t="s">
        <v>173</v>
      </c>
      <c r="F119" t="s">
        <v>211</v>
      </c>
      <c r="G119" s="50">
        <v>1700</v>
      </c>
      <c r="H119" s="50">
        <v>8085</v>
      </c>
      <c r="I119" s="50">
        <v>0</v>
      </c>
      <c r="J119" s="50">
        <v>19750</v>
      </c>
      <c r="K119" s="50">
        <v>13860</v>
      </c>
      <c r="L119" s="50">
        <v>43395</v>
      </c>
      <c r="M119" s="53">
        <f t="shared" si="1"/>
        <v>10848.75</v>
      </c>
    </row>
    <row r="120" spans="1:13" x14ac:dyDescent="0.25">
      <c r="A120" s="2" t="str">
        <f>INDEX(Departments[#Data],MATCH(B120,Departments[[#Data],[Department]],0),2)</f>
        <v>Large</v>
      </c>
      <c r="B120" s="2" t="s">
        <v>91</v>
      </c>
      <c r="C120" s="2" t="s">
        <v>208</v>
      </c>
      <c r="D120" t="s">
        <v>171</v>
      </c>
      <c r="E120" s="2" t="s">
        <v>173</v>
      </c>
      <c r="F120" t="s">
        <v>208</v>
      </c>
      <c r="G120" s="50">
        <v>142321.62</v>
      </c>
      <c r="H120" s="50">
        <v>2999</v>
      </c>
      <c r="I120" s="50">
        <v>2892587.01</v>
      </c>
      <c r="J120" s="50">
        <v>7710</v>
      </c>
      <c r="K120" s="50">
        <v>0</v>
      </c>
      <c r="L120" s="50">
        <v>3045617.63</v>
      </c>
      <c r="M120" s="53">
        <f t="shared" si="1"/>
        <v>761404.40749999997</v>
      </c>
    </row>
    <row r="121" spans="1:13" x14ac:dyDescent="0.25">
      <c r="A121" s="2" t="str">
        <f>INDEX(Departments[#Data],MATCH(B121,Departments[[#Data],[Department]],0),2)</f>
        <v>Large</v>
      </c>
      <c r="B121" s="2" t="s">
        <v>91</v>
      </c>
      <c r="C121" s="2" t="s">
        <v>208</v>
      </c>
      <c r="D121" t="s">
        <v>171</v>
      </c>
      <c r="E121" s="2" t="s">
        <v>173</v>
      </c>
      <c r="F121" t="s">
        <v>212</v>
      </c>
      <c r="G121" s="50">
        <v>36480</v>
      </c>
      <c r="H121" s="50">
        <v>19500</v>
      </c>
      <c r="I121" s="50">
        <v>0</v>
      </c>
      <c r="J121" s="50">
        <v>43216.490000000005</v>
      </c>
      <c r="K121" s="50">
        <v>46731.88</v>
      </c>
      <c r="L121" s="50">
        <v>145928.37</v>
      </c>
      <c r="M121" s="53">
        <f t="shared" si="1"/>
        <v>36482.092499999999</v>
      </c>
    </row>
    <row r="122" spans="1:13" x14ac:dyDescent="0.25">
      <c r="A122" s="2" t="str">
        <f>INDEX(Departments[#Data],MATCH(B122,Departments[[#Data],[Department]],0),2)</f>
        <v>Large</v>
      </c>
      <c r="B122" s="51" t="s">
        <v>91</v>
      </c>
      <c r="C122" s="2" t="s">
        <v>208</v>
      </c>
      <c r="D122" t="s">
        <v>171</v>
      </c>
      <c r="E122" s="2" t="s">
        <v>173</v>
      </c>
      <c r="F122" t="s">
        <v>213</v>
      </c>
      <c r="G122" s="50">
        <v>80324683.250000015</v>
      </c>
      <c r="H122" s="50">
        <v>76554753.129999965</v>
      </c>
      <c r="I122" s="50">
        <v>89973532.519999981</v>
      </c>
      <c r="J122" s="50">
        <v>69506310.26000002</v>
      </c>
      <c r="K122" s="50">
        <v>56075997.620000005</v>
      </c>
      <c r="L122" s="50">
        <v>372435276.77999997</v>
      </c>
      <c r="M122" s="53">
        <f t="shared" si="1"/>
        <v>74487055.355999991</v>
      </c>
    </row>
    <row r="123" spans="1:13" x14ac:dyDescent="0.25">
      <c r="A123" s="2" t="str">
        <f>INDEX(Departments[#Data],MATCH(B123,Departments[[#Data],[Department]],0),2)</f>
        <v>Medium</v>
      </c>
      <c r="B123" s="2" t="s">
        <v>227</v>
      </c>
      <c r="C123" s="2" t="s">
        <v>170</v>
      </c>
      <c r="D123" t="s">
        <v>171</v>
      </c>
      <c r="E123" s="2" t="s">
        <v>170</v>
      </c>
      <c r="F123" t="s">
        <v>170</v>
      </c>
      <c r="G123" s="50"/>
      <c r="H123" s="50"/>
      <c r="I123" s="50"/>
      <c r="J123" s="50"/>
      <c r="K123" s="50">
        <v>196252.12999999998</v>
      </c>
      <c r="L123" s="50">
        <v>196252.12999999998</v>
      </c>
      <c r="M123" s="53">
        <f t="shared" si="1"/>
        <v>196252.12999999998</v>
      </c>
    </row>
    <row r="124" spans="1:13" x14ac:dyDescent="0.25">
      <c r="A124" s="2" t="str">
        <f>INDEX(Departments[#Data],MATCH(B124,Departments[[#Data],[Department]],0),2)</f>
        <v>Medium</v>
      </c>
      <c r="B124" s="2" t="s">
        <v>227</v>
      </c>
      <c r="C124" s="2" t="s">
        <v>170</v>
      </c>
      <c r="D124" t="s">
        <v>171</v>
      </c>
      <c r="E124" s="2" t="s">
        <v>170</v>
      </c>
      <c r="F124" t="s">
        <v>217</v>
      </c>
      <c r="G124" s="50"/>
      <c r="H124" s="50"/>
      <c r="I124" s="50"/>
      <c r="J124" s="50"/>
      <c r="K124" s="50">
        <v>7600</v>
      </c>
      <c r="L124" s="50">
        <v>7600</v>
      </c>
      <c r="M124" s="53">
        <f t="shared" si="1"/>
        <v>7600</v>
      </c>
    </row>
    <row r="125" spans="1:13" x14ac:dyDescent="0.25">
      <c r="A125" s="2" t="str">
        <f>INDEX(Departments[#Data],MATCH(B125,Departments[[#Data],[Department]],0),2)</f>
        <v>Medium</v>
      </c>
      <c r="B125" s="2" t="s">
        <v>227</v>
      </c>
      <c r="C125" s="2" t="s">
        <v>172</v>
      </c>
      <c r="D125" t="s">
        <v>171</v>
      </c>
      <c r="E125" s="2" t="s">
        <v>173</v>
      </c>
      <c r="F125" t="s">
        <v>174</v>
      </c>
      <c r="G125" s="50"/>
      <c r="H125" s="50"/>
      <c r="I125" s="50"/>
      <c r="J125" s="50"/>
      <c r="K125" s="50">
        <v>18622752.800000001</v>
      </c>
      <c r="L125" s="50">
        <v>18622752.800000001</v>
      </c>
      <c r="M125" s="53">
        <f t="shared" si="1"/>
        <v>18622752.800000001</v>
      </c>
    </row>
    <row r="126" spans="1:13" x14ac:dyDescent="0.25">
      <c r="A126" s="2" t="str">
        <f>INDEX(Departments[#Data],MATCH(B126,Departments[[#Data],[Department]],0),2)</f>
        <v>Medium</v>
      </c>
      <c r="B126" s="2" t="s">
        <v>227</v>
      </c>
      <c r="C126" s="2" t="s">
        <v>175</v>
      </c>
      <c r="D126" t="s">
        <v>171</v>
      </c>
      <c r="E126" s="2" t="s">
        <v>176</v>
      </c>
      <c r="F126" t="s">
        <v>175</v>
      </c>
      <c r="G126" s="50"/>
      <c r="H126" s="50"/>
      <c r="I126" s="50"/>
      <c r="J126" s="50"/>
      <c r="K126" s="50">
        <v>292055.65000000002</v>
      </c>
      <c r="L126" s="50">
        <v>292055.65000000002</v>
      </c>
      <c r="M126" s="53">
        <f t="shared" si="1"/>
        <v>292055.65000000002</v>
      </c>
    </row>
    <row r="127" spans="1:13" x14ac:dyDescent="0.25">
      <c r="A127" s="2" t="str">
        <f>INDEX(Departments[#Data],MATCH(B127,Departments[[#Data],[Department]],0),2)</f>
        <v>Medium</v>
      </c>
      <c r="B127" s="2" t="s">
        <v>227</v>
      </c>
      <c r="C127" s="2" t="s">
        <v>177</v>
      </c>
      <c r="D127" t="s">
        <v>178</v>
      </c>
      <c r="E127" s="2" t="s">
        <v>179</v>
      </c>
      <c r="F127" t="s">
        <v>184</v>
      </c>
      <c r="G127" s="50"/>
      <c r="H127" s="50"/>
      <c r="I127" s="50"/>
      <c r="J127" s="50"/>
      <c r="K127" s="50">
        <v>55108</v>
      </c>
      <c r="L127" s="50">
        <v>55108</v>
      </c>
      <c r="M127" s="53">
        <f t="shared" si="1"/>
        <v>55108</v>
      </c>
    </row>
    <row r="128" spans="1:13" x14ac:dyDescent="0.25">
      <c r="A128" s="2" t="str">
        <f>INDEX(Departments[#Data],MATCH(B128,Departments[[#Data],[Department]],0),2)</f>
        <v>Medium</v>
      </c>
      <c r="B128" s="2" t="s">
        <v>227</v>
      </c>
      <c r="C128" s="2" t="s">
        <v>177</v>
      </c>
      <c r="D128" t="s">
        <v>178</v>
      </c>
      <c r="E128" s="2" t="s">
        <v>179</v>
      </c>
      <c r="F128" t="s">
        <v>185</v>
      </c>
      <c r="G128" s="50"/>
      <c r="H128" s="50"/>
      <c r="I128" s="50"/>
      <c r="J128" s="50"/>
      <c r="K128" s="50">
        <v>12197537.9</v>
      </c>
      <c r="L128" s="50">
        <v>12197537.9</v>
      </c>
      <c r="M128" s="53">
        <f t="shared" si="1"/>
        <v>12197537.9</v>
      </c>
    </row>
    <row r="129" spans="1:13" x14ac:dyDescent="0.25">
      <c r="A129" s="2" t="str">
        <f>INDEX(Departments[#Data],MATCH(B129,Departments[[#Data],[Department]],0),2)</f>
        <v>Medium</v>
      </c>
      <c r="B129" s="2" t="s">
        <v>227</v>
      </c>
      <c r="C129" s="2" t="s">
        <v>177</v>
      </c>
      <c r="D129" t="s">
        <v>178</v>
      </c>
      <c r="E129" s="2" t="s">
        <v>179</v>
      </c>
      <c r="F129" t="s">
        <v>186</v>
      </c>
      <c r="G129" s="50"/>
      <c r="H129" s="50"/>
      <c r="I129" s="50"/>
      <c r="J129" s="50"/>
      <c r="K129" s="50">
        <v>298947.09999999998</v>
      </c>
      <c r="L129" s="50">
        <v>298947.09999999998</v>
      </c>
      <c r="M129" s="53">
        <f t="shared" si="1"/>
        <v>298947.09999999998</v>
      </c>
    </row>
    <row r="130" spans="1:13" x14ac:dyDescent="0.25">
      <c r="A130" s="2" t="str">
        <f>INDEX(Departments[#Data],MATCH(B130,Departments[[#Data],[Department]],0),2)</f>
        <v>Medium</v>
      </c>
      <c r="B130" s="2" t="s">
        <v>227</v>
      </c>
      <c r="C130" s="2" t="s">
        <v>177</v>
      </c>
      <c r="D130" t="s">
        <v>178</v>
      </c>
      <c r="E130" s="2" t="s">
        <v>179</v>
      </c>
      <c r="F130" t="s">
        <v>187</v>
      </c>
      <c r="G130" s="50"/>
      <c r="H130" s="50"/>
      <c r="I130" s="50"/>
      <c r="J130" s="50"/>
      <c r="K130" s="50">
        <v>42753.7</v>
      </c>
      <c r="L130" s="50">
        <v>42753.7</v>
      </c>
      <c r="M130" s="53">
        <f t="shared" si="1"/>
        <v>42753.7</v>
      </c>
    </row>
    <row r="131" spans="1:13" x14ac:dyDescent="0.25">
      <c r="A131" s="2" t="str">
        <f>INDEX(Departments[#Data],MATCH(B131,Departments[[#Data],[Department]],0),2)</f>
        <v>Medium</v>
      </c>
      <c r="B131" s="2" t="s">
        <v>227</v>
      </c>
      <c r="C131" s="2" t="s">
        <v>190</v>
      </c>
      <c r="D131" t="s">
        <v>190</v>
      </c>
      <c r="E131" s="2" t="s">
        <v>176</v>
      </c>
      <c r="F131" t="s">
        <v>191</v>
      </c>
      <c r="G131" s="50"/>
      <c r="H131" s="50"/>
      <c r="I131" s="50"/>
      <c r="J131" s="50"/>
      <c r="K131" s="50">
        <v>1421979.53</v>
      </c>
      <c r="L131" s="50">
        <v>1421979.53</v>
      </c>
      <c r="M131" s="53">
        <f t="shared" ref="M131:M194" si="2">IFERROR(AVERAGEIFS(G131:K131,G131:K131,"&lt;&gt;0"),0)</f>
        <v>1421979.53</v>
      </c>
    </row>
    <row r="132" spans="1:13" x14ac:dyDescent="0.25">
      <c r="A132" s="2" t="str">
        <f>INDEX(Departments[#Data],MATCH(B132,Departments[[#Data],[Department]],0),2)</f>
        <v>Medium</v>
      </c>
      <c r="B132" s="2" t="s">
        <v>227</v>
      </c>
      <c r="C132" s="2" t="s">
        <v>190</v>
      </c>
      <c r="D132" t="s">
        <v>190</v>
      </c>
      <c r="E132" s="2" t="s">
        <v>176</v>
      </c>
      <c r="F132" t="s">
        <v>192</v>
      </c>
      <c r="G132" s="50"/>
      <c r="H132" s="50"/>
      <c r="I132" s="50"/>
      <c r="J132" s="50"/>
      <c r="K132" s="50">
        <v>1249329.8800000001</v>
      </c>
      <c r="L132" s="50">
        <v>1249329.8800000001</v>
      </c>
      <c r="M132" s="53">
        <f t="shared" si="2"/>
        <v>1249329.8800000001</v>
      </c>
    </row>
    <row r="133" spans="1:13" x14ac:dyDescent="0.25">
      <c r="A133" s="2" t="str">
        <f>INDEX(Departments[#Data],MATCH(B133,Departments[[#Data],[Department]],0),2)</f>
        <v>Medium</v>
      </c>
      <c r="B133" s="2" t="s">
        <v>227</v>
      </c>
      <c r="C133" s="2" t="s">
        <v>190</v>
      </c>
      <c r="D133" t="s">
        <v>190</v>
      </c>
      <c r="E133" s="2" t="s">
        <v>193</v>
      </c>
      <c r="F133" t="s">
        <v>194</v>
      </c>
      <c r="G133" s="50"/>
      <c r="H133" s="50"/>
      <c r="I133" s="50"/>
      <c r="J133" s="50"/>
      <c r="K133" s="50">
        <v>42968.95</v>
      </c>
      <c r="L133" s="50">
        <v>42968.95</v>
      </c>
      <c r="M133" s="53">
        <f t="shared" si="2"/>
        <v>42968.95</v>
      </c>
    </row>
    <row r="134" spans="1:13" x14ac:dyDescent="0.25">
      <c r="A134" s="2" t="str">
        <f>INDEX(Departments[#Data],MATCH(B134,Departments[[#Data],[Department]],0),2)</f>
        <v>Medium</v>
      </c>
      <c r="B134" s="2" t="s">
        <v>227</v>
      </c>
      <c r="C134" s="2" t="s">
        <v>190</v>
      </c>
      <c r="D134" t="s">
        <v>190</v>
      </c>
      <c r="E134" s="2" t="s">
        <v>193</v>
      </c>
      <c r="F134" t="s">
        <v>214</v>
      </c>
      <c r="G134" s="50"/>
      <c r="H134" s="50"/>
      <c r="I134" s="50"/>
      <c r="J134" s="50"/>
      <c r="K134" s="50">
        <v>165609.20000000001</v>
      </c>
      <c r="L134" s="50">
        <v>165609.20000000001</v>
      </c>
      <c r="M134" s="53">
        <f t="shared" si="2"/>
        <v>165609.20000000001</v>
      </c>
    </row>
    <row r="135" spans="1:13" x14ac:dyDescent="0.25">
      <c r="A135" s="2" t="str">
        <f>INDEX(Departments[#Data],MATCH(B135,Departments[[#Data],[Department]],0),2)</f>
        <v>Medium</v>
      </c>
      <c r="B135" s="2" t="s">
        <v>227</v>
      </c>
      <c r="C135" s="2" t="s">
        <v>84</v>
      </c>
      <c r="D135" t="s">
        <v>80</v>
      </c>
      <c r="E135" s="2" t="s">
        <v>84</v>
      </c>
      <c r="F135" t="s">
        <v>195</v>
      </c>
      <c r="G135" s="50"/>
      <c r="H135" s="50"/>
      <c r="I135" s="50"/>
      <c r="J135" s="50"/>
      <c r="K135" s="50">
        <v>965058.65</v>
      </c>
      <c r="L135" s="50">
        <v>965058.65</v>
      </c>
      <c r="M135" s="53">
        <f t="shared" si="2"/>
        <v>965058.65</v>
      </c>
    </row>
    <row r="136" spans="1:13" x14ac:dyDescent="0.25">
      <c r="A136" s="2" t="str">
        <f>INDEX(Departments[#Data],MATCH(B136,Departments[[#Data],[Department]],0),2)</f>
        <v>Medium</v>
      </c>
      <c r="B136" s="2" t="s">
        <v>227</v>
      </c>
      <c r="C136" s="2" t="s">
        <v>84</v>
      </c>
      <c r="D136" t="s">
        <v>80</v>
      </c>
      <c r="E136" s="2" t="s">
        <v>84</v>
      </c>
      <c r="F136" t="s">
        <v>197</v>
      </c>
      <c r="G136" s="50"/>
      <c r="H136" s="50"/>
      <c r="I136" s="50"/>
      <c r="J136" s="50"/>
      <c r="K136" s="50">
        <v>613447.53</v>
      </c>
      <c r="L136" s="50">
        <v>613447.53</v>
      </c>
      <c r="M136" s="53">
        <f t="shared" si="2"/>
        <v>613447.53</v>
      </c>
    </row>
    <row r="137" spans="1:13" x14ac:dyDescent="0.25">
      <c r="A137" s="2" t="str">
        <f>INDEX(Departments[#Data],MATCH(B137,Departments[[#Data],[Department]],0),2)</f>
        <v>Medium</v>
      </c>
      <c r="B137" s="2" t="s">
        <v>227</v>
      </c>
      <c r="C137" s="2" t="s">
        <v>84</v>
      </c>
      <c r="D137" t="s">
        <v>80</v>
      </c>
      <c r="E137" s="2" t="s">
        <v>84</v>
      </c>
      <c r="F137" t="s">
        <v>215</v>
      </c>
      <c r="G137" s="50"/>
      <c r="H137" s="50"/>
      <c r="I137" s="50"/>
      <c r="J137" s="50"/>
      <c r="K137" s="50">
        <v>232023</v>
      </c>
      <c r="L137" s="50">
        <v>232023</v>
      </c>
      <c r="M137" s="53">
        <f t="shared" si="2"/>
        <v>232023</v>
      </c>
    </row>
    <row r="138" spans="1:13" x14ac:dyDescent="0.25">
      <c r="A138" s="2" t="str">
        <f>INDEX(Departments[#Data],MATCH(B138,Departments[[#Data],[Department]],0),2)</f>
        <v>Medium</v>
      </c>
      <c r="B138" s="2" t="s">
        <v>227</v>
      </c>
      <c r="C138" s="2" t="s">
        <v>84</v>
      </c>
      <c r="D138" t="s">
        <v>200</v>
      </c>
      <c r="E138" s="2" t="s">
        <v>84</v>
      </c>
      <c r="F138" t="s">
        <v>201</v>
      </c>
      <c r="G138" s="50"/>
      <c r="H138" s="50"/>
      <c r="I138" s="50"/>
      <c r="J138" s="50"/>
      <c r="K138" s="50">
        <v>14100000</v>
      </c>
      <c r="L138" s="50">
        <v>14100000</v>
      </c>
      <c r="M138" s="53">
        <f t="shared" si="2"/>
        <v>14100000</v>
      </c>
    </row>
    <row r="139" spans="1:13" x14ac:dyDescent="0.25">
      <c r="A139" s="2" t="str">
        <f>INDEX(Departments[#Data],MATCH(B139,Departments[[#Data],[Department]],0),2)</f>
        <v>Medium</v>
      </c>
      <c r="B139" s="2" t="s">
        <v>227</v>
      </c>
      <c r="C139" s="2" t="s">
        <v>84</v>
      </c>
      <c r="D139" t="s">
        <v>202</v>
      </c>
      <c r="E139" s="2" t="s">
        <v>84</v>
      </c>
      <c r="F139" t="s">
        <v>203</v>
      </c>
      <c r="G139" s="50"/>
      <c r="H139" s="50"/>
      <c r="I139" s="50"/>
      <c r="J139" s="50"/>
      <c r="K139" s="50">
        <v>5106977</v>
      </c>
      <c r="L139" s="50">
        <v>5106977</v>
      </c>
      <c r="M139" s="53">
        <f t="shared" si="2"/>
        <v>5106977</v>
      </c>
    </row>
    <row r="140" spans="1:13" x14ac:dyDescent="0.25">
      <c r="A140" s="2" t="str">
        <f>INDEX(Departments[#Data],MATCH(B140,Departments[[#Data],[Department]],0),2)</f>
        <v>Medium</v>
      </c>
      <c r="B140" s="2" t="s">
        <v>227</v>
      </c>
      <c r="C140" s="2" t="s">
        <v>204</v>
      </c>
      <c r="D140" t="s">
        <v>178</v>
      </c>
      <c r="E140" s="2" t="s">
        <v>205</v>
      </c>
      <c r="F140" t="s">
        <v>206</v>
      </c>
      <c r="G140" s="50"/>
      <c r="H140" s="50"/>
      <c r="I140" s="50"/>
      <c r="J140" s="50"/>
      <c r="K140" s="50">
        <v>17192064.030000001</v>
      </c>
      <c r="L140" s="50">
        <v>17192064.030000001</v>
      </c>
      <c r="M140" s="53">
        <f t="shared" si="2"/>
        <v>17192064.030000001</v>
      </c>
    </row>
    <row r="141" spans="1:13" x14ac:dyDescent="0.25">
      <c r="A141" s="2" t="str">
        <f>INDEX(Departments[#Data],MATCH(B141,Departments[[#Data],[Department]],0),2)</f>
        <v>Medium</v>
      </c>
      <c r="B141" s="2" t="s">
        <v>227</v>
      </c>
      <c r="C141" s="2" t="s">
        <v>208</v>
      </c>
      <c r="D141" t="s">
        <v>171</v>
      </c>
      <c r="E141" s="2" t="s">
        <v>173</v>
      </c>
      <c r="F141" t="s">
        <v>209</v>
      </c>
      <c r="G141" s="50"/>
      <c r="H141" s="50"/>
      <c r="I141" s="50"/>
      <c r="J141" s="50"/>
      <c r="K141" s="50">
        <v>27830.7</v>
      </c>
      <c r="L141" s="50">
        <v>27830.7</v>
      </c>
      <c r="M141" s="53">
        <f t="shared" si="2"/>
        <v>27830.7</v>
      </c>
    </row>
    <row r="142" spans="1:13" x14ac:dyDescent="0.25">
      <c r="A142" s="2" t="str">
        <f>INDEX(Departments[#Data],MATCH(B142,Departments[[#Data],[Department]],0),2)</f>
        <v>Medium</v>
      </c>
      <c r="B142" s="2" t="s">
        <v>227</v>
      </c>
      <c r="C142" s="2" t="s">
        <v>208</v>
      </c>
      <c r="D142" t="s">
        <v>171</v>
      </c>
      <c r="E142" s="2" t="s">
        <v>173</v>
      </c>
      <c r="F142" t="s">
        <v>210</v>
      </c>
      <c r="G142" s="50"/>
      <c r="H142" s="50"/>
      <c r="I142" s="50"/>
      <c r="J142" s="50"/>
      <c r="K142" s="50">
        <v>1742799.68</v>
      </c>
      <c r="L142" s="50">
        <v>1742799.68</v>
      </c>
      <c r="M142" s="53">
        <f t="shared" si="2"/>
        <v>1742799.68</v>
      </c>
    </row>
    <row r="143" spans="1:13" x14ac:dyDescent="0.25">
      <c r="A143" s="2" t="str">
        <f>INDEX(Departments[#Data],MATCH(B143,Departments[[#Data],[Department]],0),2)</f>
        <v>Medium</v>
      </c>
      <c r="B143" s="2" t="s">
        <v>227</v>
      </c>
      <c r="C143" s="2" t="s">
        <v>208</v>
      </c>
      <c r="D143" t="s">
        <v>171</v>
      </c>
      <c r="E143" s="2" t="s">
        <v>173</v>
      </c>
      <c r="F143" t="s">
        <v>211</v>
      </c>
      <c r="G143" s="50"/>
      <c r="H143" s="50"/>
      <c r="I143" s="50"/>
      <c r="J143" s="50"/>
      <c r="K143" s="50">
        <v>24830</v>
      </c>
      <c r="L143" s="50">
        <v>24830</v>
      </c>
      <c r="M143" s="53">
        <f t="shared" si="2"/>
        <v>24830</v>
      </c>
    </row>
    <row r="144" spans="1:13" x14ac:dyDescent="0.25">
      <c r="A144" s="2" t="str">
        <f>INDEX(Departments[#Data],MATCH(B144,Departments[[#Data],[Department]],0),2)</f>
        <v>Medium</v>
      </c>
      <c r="B144" s="51" t="s">
        <v>227</v>
      </c>
      <c r="C144" s="2" t="s">
        <v>208</v>
      </c>
      <c r="D144" t="s">
        <v>171</v>
      </c>
      <c r="E144" s="2" t="s">
        <v>173</v>
      </c>
      <c r="F144" t="s">
        <v>213</v>
      </c>
      <c r="G144" s="50"/>
      <c r="H144" s="50"/>
      <c r="I144" s="50"/>
      <c r="J144" s="50"/>
      <c r="K144" s="50">
        <v>16259554</v>
      </c>
      <c r="L144" s="50">
        <v>16259554</v>
      </c>
      <c r="M144" s="53">
        <f t="shared" si="2"/>
        <v>16259554</v>
      </c>
    </row>
    <row r="145" spans="1:13" x14ac:dyDescent="0.25">
      <c r="A145" s="2" t="str">
        <f>INDEX(Departments[#Data],MATCH(B145,Departments[[#Data],[Department]],0),2)</f>
        <v>Medium</v>
      </c>
      <c r="B145" s="2" t="s">
        <v>95</v>
      </c>
      <c r="C145" s="2" t="s">
        <v>170</v>
      </c>
      <c r="D145" t="s">
        <v>171</v>
      </c>
      <c r="E145" s="2" t="s">
        <v>170</v>
      </c>
      <c r="F145" t="s">
        <v>170</v>
      </c>
      <c r="G145" s="50">
        <v>57659.24</v>
      </c>
      <c r="H145" s="50">
        <v>286315.66000000003</v>
      </c>
      <c r="I145" s="50">
        <v>301057.74</v>
      </c>
      <c r="J145" s="50">
        <v>614373.19000000006</v>
      </c>
      <c r="K145" s="50"/>
      <c r="L145" s="50">
        <v>1259405.83</v>
      </c>
      <c r="M145" s="53">
        <f t="shared" si="2"/>
        <v>314851.45750000002</v>
      </c>
    </row>
    <row r="146" spans="1:13" x14ac:dyDescent="0.25">
      <c r="A146" s="2" t="str">
        <f>INDEX(Departments[#Data],MATCH(B146,Departments[[#Data],[Department]],0),2)</f>
        <v>Medium</v>
      </c>
      <c r="B146" s="2" t="s">
        <v>95</v>
      </c>
      <c r="C146" s="2" t="s">
        <v>170</v>
      </c>
      <c r="D146" t="s">
        <v>171</v>
      </c>
      <c r="E146" s="2" t="s">
        <v>170</v>
      </c>
      <c r="F146" t="s">
        <v>217</v>
      </c>
      <c r="G146" s="50">
        <v>0</v>
      </c>
      <c r="H146" s="50">
        <v>0</v>
      </c>
      <c r="I146" s="50"/>
      <c r="J146" s="50"/>
      <c r="K146" s="50"/>
      <c r="L146" s="50">
        <v>0</v>
      </c>
      <c r="M146" s="53">
        <f t="shared" si="2"/>
        <v>0</v>
      </c>
    </row>
    <row r="147" spans="1:13" x14ac:dyDescent="0.25">
      <c r="A147" s="2" t="str">
        <f>INDEX(Departments[#Data],MATCH(B147,Departments[[#Data],[Department]],0),2)</f>
        <v>Medium</v>
      </c>
      <c r="B147" s="2" t="s">
        <v>95</v>
      </c>
      <c r="C147" s="2" t="s">
        <v>172</v>
      </c>
      <c r="D147" t="s">
        <v>171</v>
      </c>
      <c r="E147" s="2" t="s">
        <v>173</v>
      </c>
      <c r="F147" t="s">
        <v>174</v>
      </c>
      <c r="G147" s="50">
        <v>4709692.42</v>
      </c>
      <c r="H147" s="50">
        <v>2690905.3</v>
      </c>
      <c r="I147" s="50">
        <v>3762396.79</v>
      </c>
      <c r="J147" s="50">
        <v>6739389.4199999999</v>
      </c>
      <c r="K147" s="50"/>
      <c r="L147" s="50">
        <v>17902383.93</v>
      </c>
      <c r="M147" s="53">
        <f t="shared" si="2"/>
        <v>4475595.9824999999</v>
      </c>
    </row>
    <row r="148" spans="1:13" x14ac:dyDescent="0.25">
      <c r="A148" s="2" t="str">
        <f>INDEX(Departments[#Data],MATCH(B148,Departments[[#Data],[Department]],0),2)</f>
        <v>Medium</v>
      </c>
      <c r="B148" s="2" t="s">
        <v>95</v>
      </c>
      <c r="C148" s="2" t="s">
        <v>172</v>
      </c>
      <c r="D148" t="s">
        <v>171</v>
      </c>
      <c r="E148" s="2" t="s">
        <v>173</v>
      </c>
      <c r="F148" t="s">
        <v>172</v>
      </c>
      <c r="G148" s="50"/>
      <c r="H148" s="50">
        <v>430516.98</v>
      </c>
      <c r="I148" s="50">
        <v>0</v>
      </c>
      <c r="J148" s="50"/>
      <c r="K148" s="50"/>
      <c r="L148" s="50">
        <v>430516.98</v>
      </c>
      <c r="M148" s="53">
        <f t="shared" si="2"/>
        <v>430516.98</v>
      </c>
    </row>
    <row r="149" spans="1:13" x14ac:dyDescent="0.25">
      <c r="A149" s="2" t="str">
        <f>INDEX(Departments[#Data],MATCH(B149,Departments[[#Data],[Department]],0),2)</f>
        <v>Medium</v>
      </c>
      <c r="B149" s="2" t="s">
        <v>95</v>
      </c>
      <c r="C149" s="2" t="s">
        <v>175</v>
      </c>
      <c r="D149" t="s">
        <v>171</v>
      </c>
      <c r="E149" s="2" t="s">
        <v>176</v>
      </c>
      <c r="F149" t="s">
        <v>175</v>
      </c>
      <c r="G149" s="50">
        <v>368412.83</v>
      </c>
      <c r="H149" s="50">
        <v>469290.11</v>
      </c>
      <c r="I149" s="50">
        <v>192640.02</v>
      </c>
      <c r="J149" s="50">
        <v>229253.31999999998</v>
      </c>
      <c r="K149" s="50"/>
      <c r="L149" s="50">
        <v>1259596.2799999998</v>
      </c>
      <c r="M149" s="53">
        <f t="shared" si="2"/>
        <v>314899.07</v>
      </c>
    </row>
    <row r="150" spans="1:13" x14ac:dyDescent="0.25">
      <c r="A150" s="2" t="str">
        <f>INDEX(Departments[#Data],MATCH(B150,Departments[[#Data],[Department]],0),2)</f>
        <v>Medium</v>
      </c>
      <c r="B150" s="2" t="s">
        <v>95</v>
      </c>
      <c r="C150" s="2" t="s">
        <v>177</v>
      </c>
      <c r="D150" t="s">
        <v>178</v>
      </c>
      <c r="E150" s="2" t="s">
        <v>179</v>
      </c>
      <c r="F150" t="s">
        <v>180</v>
      </c>
      <c r="G150" s="50">
        <v>3365991.63</v>
      </c>
      <c r="H150" s="50"/>
      <c r="I150" s="50"/>
      <c r="J150" s="50"/>
      <c r="K150" s="50"/>
      <c r="L150" s="50">
        <v>3365991.63</v>
      </c>
      <c r="M150" s="53">
        <f t="shared" si="2"/>
        <v>3365991.63</v>
      </c>
    </row>
    <row r="151" spans="1:13" x14ac:dyDescent="0.25">
      <c r="A151" s="2" t="str">
        <f>INDEX(Departments[#Data],MATCH(B151,Departments[[#Data],[Department]],0),2)</f>
        <v>Medium</v>
      </c>
      <c r="B151" s="2" t="s">
        <v>95</v>
      </c>
      <c r="C151" s="2" t="s">
        <v>177</v>
      </c>
      <c r="D151" t="s">
        <v>178</v>
      </c>
      <c r="E151" s="2" t="s">
        <v>179</v>
      </c>
      <c r="F151" t="s">
        <v>183</v>
      </c>
      <c r="G151" s="50"/>
      <c r="H151" s="50"/>
      <c r="I151" s="50">
        <v>3218.85</v>
      </c>
      <c r="J151" s="50"/>
      <c r="K151" s="50"/>
      <c r="L151" s="50">
        <v>3218.85</v>
      </c>
      <c r="M151" s="53">
        <f t="shared" si="2"/>
        <v>3218.85</v>
      </c>
    </row>
    <row r="152" spans="1:13" x14ac:dyDescent="0.25">
      <c r="A152" s="2" t="str">
        <f>INDEX(Departments[#Data],MATCH(B152,Departments[[#Data],[Department]],0),2)</f>
        <v>Medium</v>
      </c>
      <c r="B152" s="2" t="s">
        <v>95</v>
      </c>
      <c r="C152" s="2" t="s">
        <v>177</v>
      </c>
      <c r="D152" t="s">
        <v>178</v>
      </c>
      <c r="E152" s="2" t="s">
        <v>179</v>
      </c>
      <c r="F152" t="s">
        <v>184</v>
      </c>
      <c r="G152" s="50"/>
      <c r="H152" s="50">
        <v>2430315.9500000002</v>
      </c>
      <c r="I152" s="50">
        <v>0</v>
      </c>
      <c r="J152" s="50"/>
      <c r="K152" s="50"/>
      <c r="L152" s="50">
        <v>2430315.9500000002</v>
      </c>
      <c r="M152" s="53">
        <f t="shared" si="2"/>
        <v>2430315.9500000002</v>
      </c>
    </row>
    <row r="153" spans="1:13" x14ac:dyDescent="0.25">
      <c r="A153" s="2" t="str">
        <f>INDEX(Departments[#Data],MATCH(B153,Departments[[#Data],[Department]],0),2)</f>
        <v>Medium</v>
      </c>
      <c r="B153" s="2" t="s">
        <v>95</v>
      </c>
      <c r="C153" s="2" t="s">
        <v>177</v>
      </c>
      <c r="D153" t="s">
        <v>178</v>
      </c>
      <c r="E153" s="2" t="s">
        <v>179</v>
      </c>
      <c r="F153" t="s">
        <v>185</v>
      </c>
      <c r="G153" s="50">
        <v>1848740.28</v>
      </c>
      <c r="H153" s="50">
        <v>0</v>
      </c>
      <c r="I153" s="50">
        <v>2694994.23</v>
      </c>
      <c r="J153" s="50">
        <v>6008753.9400000004</v>
      </c>
      <c r="K153" s="50"/>
      <c r="L153" s="50">
        <v>10552488.450000001</v>
      </c>
      <c r="M153" s="53">
        <f t="shared" si="2"/>
        <v>3517496.15</v>
      </c>
    </row>
    <row r="154" spans="1:13" x14ac:dyDescent="0.25">
      <c r="A154" s="2" t="str">
        <f>INDEX(Departments[#Data],MATCH(B154,Departments[[#Data],[Department]],0),2)</f>
        <v>Medium</v>
      </c>
      <c r="B154" s="2" t="s">
        <v>95</v>
      </c>
      <c r="C154" s="2" t="s">
        <v>177</v>
      </c>
      <c r="D154" t="s">
        <v>178</v>
      </c>
      <c r="E154" s="2" t="s">
        <v>179</v>
      </c>
      <c r="F154" t="s">
        <v>186</v>
      </c>
      <c r="G154" s="50">
        <v>0</v>
      </c>
      <c r="H154" s="50">
        <v>2354077.25</v>
      </c>
      <c r="I154" s="50">
        <v>7493047.79</v>
      </c>
      <c r="J154" s="50">
        <v>1218084.55</v>
      </c>
      <c r="K154" s="50"/>
      <c r="L154" s="50">
        <v>11065209.59</v>
      </c>
      <c r="M154" s="53">
        <f t="shared" si="2"/>
        <v>3688403.1966666668</v>
      </c>
    </row>
    <row r="155" spans="1:13" x14ac:dyDescent="0.25">
      <c r="A155" s="2" t="str">
        <f>INDEX(Departments[#Data],MATCH(B155,Departments[[#Data],[Department]],0),2)</f>
        <v>Medium</v>
      </c>
      <c r="B155" s="2" t="s">
        <v>95</v>
      </c>
      <c r="C155" s="2" t="s">
        <v>177</v>
      </c>
      <c r="D155" t="s">
        <v>178</v>
      </c>
      <c r="E155" s="2" t="s">
        <v>179</v>
      </c>
      <c r="F155" t="s">
        <v>187</v>
      </c>
      <c r="G155" s="50">
        <v>275306.86</v>
      </c>
      <c r="H155" s="50"/>
      <c r="I155" s="50">
        <v>11509.2</v>
      </c>
      <c r="J155" s="50">
        <v>126571.35</v>
      </c>
      <c r="K155" s="50"/>
      <c r="L155" s="50">
        <v>413387.41</v>
      </c>
      <c r="M155" s="53">
        <f t="shared" si="2"/>
        <v>137795.80333333334</v>
      </c>
    </row>
    <row r="156" spans="1:13" x14ac:dyDescent="0.25">
      <c r="A156" s="2" t="str">
        <f>INDEX(Departments[#Data],MATCH(B156,Departments[[#Data],[Department]],0),2)</f>
        <v>Medium</v>
      </c>
      <c r="B156" s="2" t="s">
        <v>95</v>
      </c>
      <c r="C156" s="2" t="s">
        <v>79</v>
      </c>
      <c r="D156" t="s">
        <v>80</v>
      </c>
      <c r="E156" s="2" t="s">
        <v>81</v>
      </c>
      <c r="F156" t="s">
        <v>82</v>
      </c>
      <c r="G156" s="50"/>
      <c r="H156" s="50"/>
      <c r="I156" s="50"/>
      <c r="J156" s="50">
        <v>720222.41</v>
      </c>
      <c r="K156" s="50"/>
      <c r="L156" s="50">
        <v>720222.41</v>
      </c>
      <c r="M156" s="53">
        <f t="shared" si="2"/>
        <v>720222.41</v>
      </c>
    </row>
    <row r="157" spans="1:13" x14ac:dyDescent="0.25">
      <c r="A157" s="2" t="str">
        <f>INDEX(Departments[#Data],MATCH(B157,Departments[[#Data],[Department]],0),2)</f>
        <v>Medium</v>
      </c>
      <c r="B157" s="2" t="s">
        <v>95</v>
      </c>
      <c r="C157" s="2" t="s">
        <v>79</v>
      </c>
      <c r="D157" t="s">
        <v>80</v>
      </c>
      <c r="E157" s="2" t="s">
        <v>81</v>
      </c>
      <c r="F157" t="s">
        <v>219</v>
      </c>
      <c r="G157" s="50">
        <v>142886.82</v>
      </c>
      <c r="H157" s="50"/>
      <c r="I157" s="50"/>
      <c r="J157" s="50"/>
      <c r="K157" s="50"/>
      <c r="L157" s="50">
        <v>142886.82</v>
      </c>
      <c r="M157" s="53">
        <f t="shared" si="2"/>
        <v>142886.82</v>
      </c>
    </row>
    <row r="158" spans="1:13" x14ac:dyDescent="0.25">
      <c r="A158" s="2" t="str">
        <f>INDEX(Departments[#Data],MATCH(B158,Departments[[#Data],[Department]],0),2)</f>
        <v>Medium</v>
      </c>
      <c r="B158" s="2" t="s">
        <v>95</v>
      </c>
      <c r="C158" s="2" t="s">
        <v>79</v>
      </c>
      <c r="D158" t="s">
        <v>80</v>
      </c>
      <c r="E158" s="2" t="s">
        <v>81</v>
      </c>
      <c r="F158" t="s">
        <v>228</v>
      </c>
      <c r="G158" s="50">
        <v>2194.5</v>
      </c>
      <c r="H158" s="50"/>
      <c r="I158" s="50"/>
      <c r="J158" s="50"/>
      <c r="K158" s="50"/>
      <c r="L158" s="50">
        <v>2194.5</v>
      </c>
      <c r="M158" s="53">
        <f t="shared" si="2"/>
        <v>2194.5</v>
      </c>
    </row>
    <row r="159" spans="1:13" x14ac:dyDescent="0.25">
      <c r="A159" s="2" t="str">
        <f>INDEX(Departments[#Data],MATCH(B159,Departments[[#Data],[Department]],0),2)</f>
        <v>Medium</v>
      </c>
      <c r="B159" s="2" t="s">
        <v>95</v>
      </c>
      <c r="C159" s="2" t="s">
        <v>190</v>
      </c>
      <c r="D159" t="s">
        <v>190</v>
      </c>
      <c r="E159" s="2" t="s">
        <v>176</v>
      </c>
      <c r="F159" t="s">
        <v>191</v>
      </c>
      <c r="G159" s="50">
        <v>1710248.4200000002</v>
      </c>
      <c r="H159" s="50">
        <v>1658553.8199999998</v>
      </c>
      <c r="I159" s="50">
        <v>1458696.7000000002</v>
      </c>
      <c r="J159" s="50">
        <v>1884075.18</v>
      </c>
      <c r="K159" s="50"/>
      <c r="L159" s="50">
        <v>6711574.1199999992</v>
      </c>
      <c r="M159" s="53">
        <f t="shared" si="2"/>
        <v>1677893.53</v>
      </c>
    </row>
    <row r="160" spans="1:13" x14ac:dyDescent="0.25">
      <c r="A160" s="2" t="str">
        <f>INDEX(Departments[#Data],MATCH(B160,Departments[[#Data],[Department]],0),2)</f>
        <v>Medium</v>
      </c>
      <c r="B160" s="2" t="s">
        <v>95</v>
      </c>
      <c r="C160" s="2" t="s">
        <v>190</v>
      </c>
      <c r="D160" t="s">
        <v>190</v>
      </c>
      <c r="E160" s="2" t="s">
        <v>176</v>
      </c>
      <c r="F160" t="s">
        <v>192</v>
      </c>
      <c r="G160" s="50"/>
      <c r="H160" s="50">
        <v>1107061.18</v>
      </c>
      <c r="I160" s="50">
        <v>1093647.0900000001</v>
      </c>
      <c r="J160" s="50">
        <v>2251010.9099999992</v>
      </c>
      <c r="K160" s="50"/>
      <c r="L160" s="50">
        <v>4451719.18</v>
      </c>
      <c r="M160" s="53">
        <f t="shared" si="2"/>
        <v>1483906.3933333333</v>
      </c>
    </row>
    <row r="161" spans="1:13" x14ac:dyDescent="0.25">
      <c r="A161" s="2" t="str">
        <f>INDEX(Departments[#Data],MATCH(B161,Departments[[#Data],[Department]],0),2)</f>
        <v>Medium</v>
      </c>
      <c r="B161" s="2" t="s">
        <v>95</v>
      </c>
      <c r="C161" s="2" t="s">
        <v>190</v>
      </c>
      <c r="D161" t="s">
        <v>190</v>
      </c>
      <c r="E161" s="2" t="s">
        <v>193</v>
      </c>
      <c r="F161" t="s">
        <v>194</v>
      </c>
      <c r="G161" s="50">
        <v>56218.12</v>
      </c>
      <c r="H161" s="50">
        <v>33488.86</v>
      </c>
      <c r="I161" s="50">
        <v>38713.730000000003</v>
      </c>
      <c r="J161" s="50">
        <v>32281.46</v>
      </c>
      <c r="K161" s="50"/>
      <c r="L161" s="50">
        <v>160702.17000000001</v>
      </c>
      <c r="M161" s="53">
        <f t="shared" si="2"/>
        <v>40175.542500000003</v>
      </c>
    </row>
    <row r="162" spans="1:13" x14ac:dyDescent="0.25">
      <c r="A162" s="2" t="str">
        <f>INDEX(Departments[#Data],MATCH(B162,Departments[[#Data],[Department]],0),2)</f>
        <v>Medium</v>
      </c>
      <c r="B162" s="2" t="s">
        <v>95</v>
      </c>
      <c r="C162" s="2" t="s">
        <v>190</v>
      </c>
      <c r="D162" t="s">
        <v>190</v>
      </c>
      <c r="E162" s="2" t="s">
        <v>193</v>
      </c>
      <c r="F162" t="s">
        <v>214</v>
      </c>
      <c r="G162" s="50"/>
      <c r="H162" s="50"/>
      <c r="I162" s="50"/>
      <c r="J162" s="50">
        <v>140939.4</v>
      </c>
      <c r="K162" s="50"/>
      <c r="L162" s="50">
        <v>140939.4</v>
      </c>
      <c r="M162" s="53">
        <f t="shared" si="2"/>
        <v>140939.4</v>
      </c>
    </row>
    <row r="163" spans="1:13" x14ac:dyDescent="0.25">
      <c r="A163" s="2" t="str">
        <f>INDEX(Departments[#Data],MATCH(B163,Departments[[#Data],[Department]],0),2)</f>
        <v>Medium</v>
      </c>
      <c r="B163" s="2" t="s">
        <v>95</v>
      </c>
      <c r="C163" s="2" t="s">
        <v>222</v>
      </c>
      <c r="D163" t="s">
        <v>223</v>
      </c>
      <c r="E163" s="2" t="s">
        <v>223</v>
      </c>
      <c r="F163" t="s">
        <v>222</v>
      </c>
      <c r="G163" s="50">
        <v>16416</v>
      </c>
      <c r="H163" s="50"/>
      <c r="I163" s="50"/>
      <c r="J163" s="50">
        <v>0</v>
      </c>
      <c r="K163" s="50"/>
      <c r="L163" s="50">
        <v>16416</v>
      </c>
      <c r="M163" s="53">
        <f t="shared" si="2"/>
        <v>16416</v>
      </c>
    </row>
    <row r="164" spans="1:13" x14ac:dyDescent="0.25">
      <c r="A164" s="2" t="str">
        <f>INDEX(Departments[#Data],MATCH(B164,Departments[[#Data],[Department]],0),2)</f>
        <v>Medium</v>
      </c>
      <c r="B164" s="2" t="s">
        <v>95</v>
      </c>
      <c r="C164" s="2" t="s">
        <v>224</v>
      </c>
      <c r="D164" t="s">
        <v>223</v>
      </c>
      <c r="E164" s="2" t="s">
        <v>223</v>
      </c>
      <c r="F164" t="s">
        <v>224</v>
      </c>
      <c r="G164" s="50"/>
      <c r="H164" s="50"/>
      <c r="I164" s="50">
        <v>0</v>
      </c>
      <c r="J164" s="50"/>
      <c r="K164" s="50"/>
      <c r="L164" s="50">
        <v>0</v>
      </c>
      <c r="M164" s="53">
        <f t="shared" si="2"/>
        <v>0</v>
      </c>
    </row>
    <row r="165" spans="1:13" x14ac:dyDescent="0.25">
      <c r="A165" s="2" t="str">
        <f>INDEX(Departments[#Data],MATCH(B165,Departments[[#Data],[Department]],0),2)</f>
        <v>Medium</v>
      </c>
      <c r="B165" s="2" t="s">
        <v>95</v>
      </c>
      <c r="C165" s="2" t="s">
        <v>225</v>
      </c>
      <c r="D165" t="s">
        <v>223</v>
      </c>
      <c r="E165" s="2" t="s">
        <v>223</v>
      </c>
      <c r="F165" t="s">
        <v>226</v>
      </c>
      <c r="G165" s="50"/>
      <c r="H165" s="50">
        <v>0</v>
      </c>
      <c r="I165" s="50"/>
      <c r="J165" s="50"/>
      <c r="K165" s="50"/>
      <c r="L165" s="50">
        <v>0</v>
      </c>
      <c r="M165" s="53">
        <f t="shared" si="2"/>
        <v>0</v>
      </c>
    </row>
    <row r="166" spans="1:13" x14ac:dyDescent="0.25">
      <c r="A166" s="2" t="str">
        <f>INDEX(Departments[#Data],MATCH(B166,Departments[[#Data],[Department]],0),2)</f>
        <v>Medium</v>
      </c>
      <c r="B166" s="2" t="s">
        <v>95</v>
      </c>
      <c r="C166" s="2" t="s">
        <v>84</v>
      </c>
      <c r="D166" t="s">
        <v>80</v>
      </c>
      <c r="E166" s="2" t="s">
        <v>84</v>
      </c>
      <c r="F166" t="s">
        <v>195</v>
      </c>
      <c r="G166" s="50">
        <v>587085.54</v>
      </c>
      <c r="H166" s="50">
        <v>888207.42</v>
      </c>
      <c r="I166" s="50">
        <v>869594.95</v>
      </c>
      <c r="J166" s="50">
        <v>844288.5</v>
      </c>
      <c r="K166" s="50"/>
      <c r="L166" s="50">
        <v>3189176.41</v>
      </c>
      <c r="M166" s="53">
        <f t="shared" si="2"/>
        <v>797294.10250000004</v>
      </c>
    </row>
    <row r="167" spans="1:13" x14ac:dyDescent="0.25">
      <c r="A167" s="2" t="str">
        <f>INDEX(Departments[#Data],MATCH(B167,Departments[[#Data],[Department]],0),2)</f>
        <v>Medium</v>
      </c>
      <c r="B167" s="2" t="s">
        <v>95</v>
      </c>
      <c r="C167" s="2" t="s">
        <v>84</v>
      </c>
      <c r="D167" t="s">
        <v>80</v>
      </c>
      <c r="E167" s="2" t="s">
        <v>84</v>
      </c>
      <c r="F167" t="s">
        <v>197</v>
      </c>
      <c r="G167" s="50">
        <v>545537.19999999995</v>
      </c>
      <c r="H167" s="50">
        <v>569677.34</v>
      </c>
      <c r="I167" s="50">
        <v>537028.19999999995</v>
      </c>
      <c r="J167" s="50">
        <v>761717.65</v>
      </c>
      <c r="K167" s="50"/>
      <c r="L167" s="50">
        <v>2413960.39</v>
      </c>
      <c r="M167" s="53">
        <f t="shared" si="2"/>
        <v>603490.09750000003</v>
      </c>
    </row>
    <row r="168" spans="1:13" x14ac:dyDescent="0.25">
      <c r="A168" s="2" t="str">
        <f>INDEX(Departments[#Data],MATCH(B168,Departments[[#Data],[Department]],0),2)</f>
        <v>Medium</v>
      </c>
      <c r="B168" s="2" t="s">
        <v>95</v>
      </c>
      <c r="C168" s="2" t="s">
        <v>84</v>
      </c>
      <c r="D168" t="s">
        <v>80</v>
      </c>
      <c r="E168" s="2" t="s">
        <v>84</v>
      </c>
      <c r="F168" t="s">
        <v>215</v>
      </c>
      <c r="G168" s="50">
        <v>326536.65999999997</v>
      </c>
      <c r="H168" s="50">
        <v>315380.09999999998</v>
      </c>
      <c r="I168" s="50">
        <v>233018.86</v>
      </c>
      <c r="J168" s="50">
        <v>249935.4</v>
      </c>
      <c r="K168" s="50"/>
      <c r="L168" s="50">
        <v>1124871.02</v>
      </c>
      <c r="M168" s="53">
        <f t="shared" si="2"/>
        <v>281217.755</v>
      </c>
    </row>
    <row r="169" spans="1:13" x14ac:dyDescent="0.25">
      <c r="A169" s="2" t="str">
        <f>INDEX(Departments[#Data],MATCH(B169,Departments[[#Data],[Department]],0),2)</f>
        <v>Medium</v>
      </c>
      <c r="B169" s="2" t="s">
        <v>95</v>
      </c>
      <c r="C169" s="2" t="s">
        <v>84</v>
      </c>
      <c r="D169" t="s">
        <v>200</v>
      </c>
      <c r="E169" s="2" t="s">
        <v>84</v>
      </c>
      <c r="F169" t="s">
        <v>201</v>
      </c>
      <c r="G169" s="50">
        <v>14898940.789999999</v>
      </c>
      <c r="H169" s="50">
        <v>13941981.119999999</v>
      </c>
      <c r="I169" s="50">
        <v>13646273.59</v>
      </c>
      <c r="J169" s="50">
        <v>13766205.609999999</v>
      </c>
      <c r="K169" s="50"/>
      <c r="L169" s="50">
        <v>56253401.109999999</v>
      </c>
      <c r="M169" s="53">
        <f t="shared" si="2"/>
        <v>14063350.2775</v>
      </c>
    </row>
    <row r="170" spans="1:13" x14ac:dyDescent="0.25">
      <c r="A170" s="2" t="str">
        <f>INDEX(Departments[#Data],MATCH(B170,Departments[[#Data],[Department]],0),2)</f>
        <v>Medium</v>
      </c>
      <c r="B170" s="2" t="s">
        <v>95</v>
      </c>
      <c r="C170" s="2" t="s">
        <v>84</v>
      </c>
      <c r="D170" t="s">
        <v>202</v>
      </c>
      <c r="E170" s="2" t="s">
        <v>84</v>
      </c>
      <c r="F170" t="s">
        <v>203</v>
      </c>
      <c r="G170" s="50">
        <v>4064726.65</v>
      </c>
      <c r="H170" s="50">
        <v>3986873.27</v>
      </c>
      <c r="I170" s="50">
        <v>4127592.1</v>
      </c>
      <c r="J170" s="50">
        <v>4756627.2699999996</v>
      </c>
      <c r="K170" s="50"/>
      <c r="L170" s="50">
        <v>16935819.289999999</v>
      </c>
      <c r="M170" s="53">
        <f t="shared" si="2"/>
        <v>4233954.8224999998</v>
      </c>
    </row>
    <row r="171" spans="1:13" x14ac:dyDescent="0.25">
      <c r="A171" s="2" t="str">
        <f>INDEX(Departments[#Data],MATCH(B171,Departments[[#Data],[Department]],0),2)</f>
        <v>Medium</v>
      </c>
      <c r="B171" s="2" t="s">
        <v>95</v>
      </c>
      <c r="C171" s="2" t="s">
        <v>204</v>
      </c>
      <c r="D171" t="s">
        <v>178</v>
      </c>
      <c r="E171" s="2" t="s">
        <v>205</v>
      </c>
      <c r="F171" t="s">
        <v>206</v>
      </c>
      <c r="G171" s="50"/>
      <c r="H171" s="50"/>
      <c r="I171" s="50">
        <v>9820253.7200000007</v>
      </c>
      <c r="J171" s="50">
        <v>16512978.869999999</v>
      </c>
      <c r="K171" s="50"/>
      <c r="L171" s="50">
        <v>26333232.59</v>
      </c>
      <c r="M171" s="53">
        <f t="shared" si="2"/>
        <v>13166616.295</v>
      </c>
    </row>
    <row r="172" spans="1:13" x14ac:dyDescent="0.25">
      <c r="A172" s="2" t="str">
        <f>INDEX(Departments[#Data],MATCH(B172,Departments[[#Data],[Department]],0),2)</f>
        <v>Medium</v>
      </c>
      <c r="B172" s="2" t="s">
        <v>95</v>
      </c>
      <c r="C172" s="2" t="s">
        <v>204</v>
      </c>
      <c r="D172" t="s">
        <v>178</v>
      </c>
      <c r="E172" s="2" t="s">
        <v>205</v>
      </c>
      <c r="F172" t="s">
        <v>207</v>
      </c>
      <c r="G172" s="50">
        <v>10553847.550000001</v>
      </c>
      <c r="H172" s="50">
        <v>11913904</v>
      </c>
      <c r="I172" s="50"/>
      <c r="J172" s="50">
        <v>0</v>
      </c>
      <c r="K172" s="50"/>
      <c r="L172" s="50">
        <v>22467751.550000001</v>
      </c>
      <c r="M172" s="53">
        <f t="shared" si="2"/>
        <v>11233875.775</v>
      </c>
    </row>
    <row r="173" spans="1:13" x14ac:dyDescent="0.25">
      <c r="A173" s="2" t="str">
        <f>INDEX(Departments[#Data],MATCH(B173,Departments[[#Data],[Department]],0),2)</f>
        <v>Medium</v>
      </c>
      <c r="B173" s="2" t="s">
        <v>95</v>
      </c>
      <c r="C173" s="2" t="s">
        <v>208</v>
      </c>
      <c r="D173" t="s">
        <v>171</v>
      </c>
      <c r="E173" s="2" t="s">
        <v>173</v>
      </c>
      <c r="F173" t="s">
        <v>209</v>
      </c>
      <c r="G173" s="50">
        <v>104042.58</v>
      </c>
      <c r="H173" s="50">
        <v>48748.86</v>
      </c>
      <c r="I173" s="50">
        <v>74528.59</v>
      </c>
      <c r="J173" s="50">
        <v>67460.95</v>
      </c>
      <c r="K173" s="50"/>
      <c r="L173" s="50">
        <v>294780.98</v>
      </c>
      <c r="M173" s="53">
        <f t="shared" si="2"/>
        <v>73695.244999999995</v>
      </c>
    </row>
    <row r="174" spans="1:13" x14ac:dyDescent="0.25">
      <c r="A174" s="2" t="str">
        <f>INDEX(Departments[#Data],MATCH(B174,Departments[[#Data],[Department]],0),2)</f>
        <v>Medium</v>
      </c>
      <c r="B174" s="2" t="s">
        <v>95</v>
      </c>
      <c r="C174" s="2" t="s">
        <v>208</v>
      </c>
      <c r="D174" t="s">
        <v>171</v>
      </c>
      <c r="E174" s="2" t="s">
        <v>173</v>
      </c>
      <c r="F174" t="s">
        <v>210</v>
      </c>
      <c r="G174" s="50">
        <v>642692.4</v>
      </c>
      <c r="H174" s="50">
        <v>541323.9</v>
      </c>
      <c r="I174" s="50">
        <v>876059.6</v>
      </c>
      <c r="J174" s="50">
        <v>1114114.79</v>
      </c>
      <c r="K174" s="50"/>
      <c r="L174" s="50">
        <v>3174190.69</v>
      </c>
      <c r="M174" s="53">
        <f t="shared" si="2"/>
        <v>793547.67249999999</v>
      </c>
    </row>
    <row r="175" spans="1:13" x14ac:dyDescent="0.25">
      <c r="A175" s="2" t="str">
        <f>INDEX(Departments[#Data],MATCH(B175,Departments[[#Data],[Department]],0),2)</f>
        <v>Medium</v>
      </c>
      <c r="B175" s="2" t="s">
        <v>95</v>
      </c>
      <c r="C175" s="2" t="s">
        <v>208</v>
      </c>
      <c r="D175" t="s">
        <v>171</v>
      </c>
      <c r="E175" s="2" t="s">
        <v>173</v>
      </c>
      <c r="F175" t="s">
        <v>211</v>
      </c>
      <c r="G175" s="50">
        <v>107640.44</v>
      </c>
      <c r="H175" s="50">
        <v>117841.45999999999</v>
      </c>
      <c r="I175" s="50">
        <v>27500</v>
      </c>
      <c r="J175" s="50">
        <v>31184.92</v>
      </c>
      <c r="K175" s="50"/>
      <c r="L175" s="50">
        <v>284166.82</v>
      </c>
      <c r="M175" s="53">
        <f t="shared" si="2"/>
        <v>71041.705000000002</v>
      </c>
    </row>
    <row r="176" spans="1:13" x14ac:dyDescent="0.25">
      <c r="A176" s="2" t="str">
        <f>INDEX(Departments[#Data],MATCH(B176,Departments[[#Data],[Department]],0),2)</f>
        <v>Medium</v>
      </c>
      <c r="B176" s="2" t="s">
        <v>95</v>
      </c>
      <c r="C176" s="2" t="s">
        <v>208</v>
      </c>
      <c r="D176" t="s">
        <v>171</v>
      </c>
      <c r="E176" s="2" t="s">
        <v>173</v>
      </c>
      <c r="F176" t="s">
        <v>208</v>
      </c>
      <c r="G176" s="50"/>
      <c r="H176" s="50">
        <v>0</v>
      </c>
      <c r="I176" s="50">
        <v>74400</v>
      </c>
      <c r="J176" s="50"/>
      <c r="K176" s="50"/>
      <c r="L176" s="50">
        <v>74400</v>
      </c>
      <c r="M176" s="53">
        <f t="shared" si="2"/>
        <v>74400</v>
      </c>
    </row>
    <row r="177" spans="1:13" x14ac:dyDescent="0.25">
      <c r="A177" s="2" t="str">
        <f>INDEX(Departments[#Data],MATCH(B177,Departments[[#Data],[Department]],0),2)</f>
        <v>Medium</v>
      </c>
      <c r="B177" s="51" t="s">
        <v>95</v>
      </c>
      <c r="C177" s="2" t="s">
        <v>208</v>
      </c>
      <c r="D177" t="s">
        <v>171</v>
      </c>
      <c r="E177" s="2" t="s">
        <v>173</v>
      </c>
      <c r="F177" t="s">
        <v>213</v>
      </c>
      <c r="G177" s="50">
        <v>27524523.260000002</v>
      </c>
      <c r="H177" s="50">
        <v>18993407.09</v>
      </c>
      <c r="I177" s="50">
        <v>17155137.98</v>
      </c>
      <c r="J177" s="50">
        <v>16154673.709999999</v>
      </c>
      <c r="K177" s="50"/>
      <c r="L177" s="50">
        <v>79827742.040000007</v>
      </c>
      <c r="M177" s="53">
        <f t="shared" si="2"/>
        <v>19956935.509999998</v>
      </c>
    </row>
    <row r="178" spans="1:13" x14ac:dyDescent="0.25">
      <c r="A178" s="2" t="str">
        <f>INDEX(Departments[#Data],MATCH(B178,Departments[[#Data],[Department]],0),2)</f>
        <v>Small</v>
      </c>
      <c r="B178" s="2" t="s">
        <v>96</v>
      </c>
      <c r="C178" s="2" t="s">
        <v>170</v>
      </c>
      <c r="D178" t="s">
        <v>171</v>
      </c>
      <c r="E178" s="2" t="s">
        <v>170</v>
      </c>
      <c r="F178" t="s">
        <v>170</v>
      </c>
      <c r="G178" s="50"/>
      <c r="H178" s="50"/>
      <c r="I178" s="50">
        <v>251290.5</v>
      </c>
      <c r="J178" s="50">
        <v>1558025.04</v>
      </c>
      <c r="K178" s="50">
        <v>67494.12</v>
      </c>
      <c r="L178" s="50">
        <v>1876809.6600000001</v>
      </c>
      <c r="M178" s="53">
        <f t="shared" si="2"/>
        <v>625603.22000000009</v>
      </c>
    </row>
    <row r="179" spans="1:13" x14ac:dyDescent="0.25">
      <c r="A179" s="2" t="str">
        <f>INDEX(Departments[#Data],MATCH(B179,Departments[[#Data],[Department]],0),2)</f>
        <v>Small</v>
      </c>
      <c r="B179" s="2" t="s">
        <v>96</v>
      </c>
      <c r="C179" s="2" t="s">
        <v>172</v>
      </c>
      <c r="D179" t="s">
        <v>171</v>
      </c>
      <c r="E179" s="2" t="s">
        <v>173</v>
      </c>
      <c r="F179" t="s">
        <v>174</v>
      </c>
      <c r="G179" s="50"/>
      <c r="H179" s="50"/>
      <c r="I179" s="50">
        <v>10040345.010000002</v>
      </c>
      <c r="J179" s="50">
        <v>8078831.0300000012</v>
      </c>
      <c r="K179" s="50">
        <v>8939310.4400000013</v>
      </c>
      <c r="L179" s="50">
        <v>27058486.480000004</v>
      </c>
      <c r="M179" s="53">
        <f t="shared" si="2"/>
        <v>9019495.4933333341</v>
      </c>
    </row>
    <row r="180" spans="1:13" x14ac:dyDescent="0.25">
      <c r="A180" s="2" t="str">
        <f>INDEX(Departments[#Data],MATCH(B180,Departments[[#Data],[Department]],0),2)</f>
        <v>Small</v>
      </c>
      <c r="B180" s="2" t="s">
        <v>96</v>
      </c>
      <c r="C180" s="2" t="s">
        <v>175</v>
      </c>
      <c r="D180" t="s">
        <v>171</v>
      </c>
      <c r="E180" s="2" t="s">
        <v>176</v>
      </c>
      <c r="F180" t="s">
        <v>175</v>
      </c>
      <c r="G180" s="50"/>
      <c r="H180" s="50"/>
      <c r="I180" s="50">
        <v>635640.84999999986</v>
      </c>
      <c r="J180" s="50">
        <v>177088.10000000003</v>
      </c>
      <c r="K180" s="50">
        <v>159988.9</v>
      </c>
      <c r="L180" s="50">
        <v>972717.85</v>
      </c>
      <c r="M180" s="53">
        <f t="shared" si="2"/>
        <v>324239.28333333333</v>
      </c>
    </row>
    <row r="181" spans="1:13" x14ac:dyDescent="0.25">
      <c r="A181" s="2" t="str">
        <f>INDEX(Departments[#Data],MATCH(B181,Departments[[#Data],[Department]],0),2)</f>
        <v>Small</v>
      </c>
      <c r="B181" s="2" t="s">
        <v>96</v>
      </c>
      <c r="C181" s="2" t="s">
        <v>177</v>
      </c>
      <c r="D181" t="s">
        <v>178</v>
      </c>
      <c r="E181" s="2" t="s">
        <v>179</v>
      </c>
      <c r="F181" t="s">
        <v>183</v>
      </c>
      <c r="G181" s="50"/>
      <c r="H181" s="50"/>
      <c r="I181" s="50">
        <v>374400.79</v>
      </c>
      <c r="J181" s="50">
        <v>751490.04</v>
      </c>
      <c r="K181" s="50">
        <v>127075</v>
      </c>
      <c r="L181" s="50">
        <v>1252965.83</v>
      </c>
      <c r="M181" s="53">
        <f t="shared" si="2"/>
        <v>417655.27666666667</v>
      </c>
    </row>
    <row r="182" spans="1:13" x14ac:dyDescent="0.25">
      <c r="A182" s="2" t="str">
        <f>INDEX(Departments[#Data],MATCH(B182,Departments[[#Data],[Department]],0),2)</f>
        <v>Small</v>
      </c>
      <c r="B182" s="2" t="s">
        <v>96</v>
      </c>
      <c r="C182" s="2" t="s">
        <v>177</v>
      </c>
      <c r="D182" t="s">
        <v>178</v>
      </c>
      <c r="E182" s="2" t="s">
        <v>179</v>
      </c>
      <c r="F182" t="s">
        <v>184</v>
      </c>
      <c r="G182" s="50"/>
      <c r="H182" s="50"/>
      <c r="I182" s="50">
        <v>336614.77</v>
      </c>
      <c r="J182" s="50">
        <v>1328209.76</v>
      </c>
      <c r="K182" s="50">
        <v>1525314</v>
      </c>
      <c r="L182" s="50">
        <v>3190138.5300000003</v>
      </c>
      <c r="M182" s="53">
        <f t="shared" si="2"/>
        <v>1063379.51</v>
      </c>
    </row>
    <row r="183" spans="1:13" x14ac:dyDescent="0.25">
      <c r="A183" s="2" t="str">
        <f>INDEX(Departments[#Data],MATCH(B183,Departments[[#Data],[Department]],0),2)</f>
        <v>Small</v>
      </c>
      <c r="B183" s="2" t="s">
        <v>96</v>
      </c>
      <c r="C183" s="2" t="s">
        <v>177</v>
      </c>
      <c r="D183" t="s">
        <v>178</v>
      </c>
      <c r="E183" s="2" t="s">
        <v>179</v>
      </c>
      <c r="F183" t="s">
        <v>185</v>
      </c>
      <c r="G183" s="50"/>
      <c r="H183" s="50"/>
      <c r="I183" s="50">
        <v>802906.5</v>
      </c>
      <c r="J183" s="50">
        <v>2262116.1800000002</v>
      </c>
      <c r="K183" s="50">
        <v>2092358.76</v>
      </c>
      <c r="L183" s="50">
        <v>5157381.4400000004</v>
      </c>
      <c r="M183" s="53">
        <f t="shared" si="2"/>
        <v>1719127.1466666667</v>
      </c>
    </row>
    <row r="184" spans="1:13" x14ac:dyDescent="0.25">
      <c r="A184" s="2" t="str">
        <f>INDEX(Departments[#Data],MATCH(B184,Departments[[#Data],[Department]],0),2)</f>
        <v>Small</v>
      </c>
      <c r="B184" s="2" t="s">
        <v>96</v>
      </c>
      <c r="C184" s="2" t="s">
        <v>177</v>
      </c>
      <c r="D184" t="s">
        <v>178</v>
      </c>
      <c r="E184" s="2" t="s">
        <v>179</v>
      </c>
      <c r="F184" t="s">
        <v>186</v>
      </c>
      <c r="G184" s="50"/>
      <c r="H184" s="50"/>
      <c r="I184" s="50">
        <v>0</v>
      </c>
      <c r="J184" s="50">
        <v>1185889.03</v>
      </c>
      <c r="K184" s="50"/>
      <c r="L184" s="50">
        <v>1185889.03</v>
      </c>
      <c r="M184" s="53">
        <f t="shared" si="2"/>
        <v>1185889.03</v>
      </c>
    </row>
    <row r="185" spans="1:13" x14ac:dyDescent="0.25">
      <c r="A185" s="2" t="str">
        <f>INDEX(Departments[#Data],MATCH(B185,Departments[[#Data],[Department]],0),2)</f>
        <v>Small</v>
      </c>
      <c r="B185" s="2" t="s">
        <v>96</v>
      </c>
      <c r="C185" s="2" t="s">
        <v>177</v>
      </c>
      <c r="D185" t="s">
        <v>178</v>
      </c>
      <c r="E185" s="2" t="s">
        <v>179</v>
      </c>
      <c r="F185" t="s">
        <v>187</v>
      </c>
      <c r="G185" s="50"/>
      <c r="H185" s="50"/>
      <c r="I185" s="50">
        <v>119354.47</v>
      </c>
      <c r="J185" s="50">
        <v>512684.99</v>
      </c>
      <c r="K185" s="50"/>
      <c r="L185" s="50">
        <v>632039.46</v>
      </c>
      <c r="M185" s="53">
        <f t="shared" si="2"/>
        <v>316019.73</v>
      </c>
    </row>
    <row r="186" spans="1:13" x14ac:dyDescent="0.25">
      <c r="A186" s="2" t="str">
        <f>INDEX(Departments[#Data],MATCH(B186,Departments[[#Data],[Department]],0),2)</f>
        <v>Small</v>
      </c>
      <c r="B186" s="2" t="s">
        <v>96</v>
      </c>
      <c r="C186" s="2" t="s">
        <v>79</v>
      </c>
      <c r="D186" t="s">
        <v>80</v>
      </c>
      <c r="E186" s="2" t="s">
        <v>81</v>
      </c>
      <c r="F186" t="s">
        <v>218</v>
      </c>
      <c r="G186" s="50"/>
      <c r="H186" s="50"/>
      <c r="I186" s="50">
        <v>530476.17000000004</v>
      </c>
      <c r="J186" s="50">
        <v>3339210.96</v>
      </c>
      <c r="K186" s="50">
        <v>352273.56</v>
      </c>
      <c r="L186" s="50">
        <v>4221960.6899999995</v>
      </c>
      <c r="M186" s="53">
        <f t="shared" si="2"/>
        <v>1407320.2299999997</v>
      </c>
    </row>
    <row r="187" spans="1:13" x14ac:dyDescent="0.25">
      <c r="A187" s="2" t="str">
        <f>INDEX(Departments[#Data],MATCH(B187,Departments[[#Data],[Department]],0),2)</f>
        <v>Small</v>
      </c>
      <c r="B187" s="2" t="s">
        <v>96</v>
      </c>
      <c r="C187" s="2" t="s">
        <v>79</v>
      </c>
      <c r="D187" t="s">
        <v>80</v>
      </c>
      <c r="E187" s="2" t="s">
        <v>81</v>
      </c>
      <c r="F187" t="s">
        <v>82</v>
      </c>
      <c r="G187" s="50"/>
      <c r="H187" s="50"/>
      <c r="I187" s="50">
        <v>914977.03</v>
      </c>
      <c r="J187" s="50">
        <v>386264.63</v>
      </c>
      <c r="K187" s="50">
        <v>752100</v>
      </c>
      <c r="L187" s="50">
        <v>2053341.6600000001</v>
      </c>
      <c r="M187" s="53">
        <f t="shared" si="2"/>
        <v>684447.22000000009</v>
      </c>
    </row>
    <row r="188" spans="1:13" x14ac:dyDescent="0.25">
      <c r="A188" s="2" t="str">
        <f>INDEX(Departments[#Data],MATCH(B188,Departments[[#Data],[Department]],0),2)</f>
        <v>Small</v>
      </c>
      <c r="B188" s="2" t="s">
        <v>96</v>
      </c>
      <c r="C188" s="2" t="s">
        <v>79</v>
      </c>
      <c r="D188" t="s">
        <v>80</v>
      </c>
      <c r="E188" s="2" t="s">
        <v>81</v>
      </c>
      <c r="F188" t="s">
        <v>189</v>
      </c>
      <c r="G188" s="50"/>
      <c r="H188" s="50"/>
      <c r="I188" s="50">
        <v>4444644.32</v>
      </c>
      <c r="J188" s="50">
        <v>1211903.8899999999</v>
      </c>
      <c r="K188" s="50">
        <v>7001279.0300000003</v>
      </c>
      <c r="L188" s="50">
        <v>12657827.24</v>
      </c>
      <c r="M188" s="53">
        <f t="shared" si="2"/>
        <v>4219275.7466666671</v>
      </c>
    </row>
    <row r="189" spans="1:13" x14ac:dyDescent="0.25">
      <c r="A189" s="2" t="str">
        <f>INDEX(Departments[#Data],MATCH(B189,Departments[[#Data],[Department]],0),2)</f>
        <v>Small</v>
      </c>
      <c r="B189" s="2" t="s">
        <v>96</v>
      </c>
      <c r="C189" s="2" t="s">
        <v>190</v>
      </c>
      <c r="D189" t="s">
        <v>190</v>
      </c>
      <c r="E189" s="2" t="s">
        <v>176</v>
      </c>
      <c r="F189" t="s">
        <v>191</v>
      </c>
      <c r="G189" s="50"/>
      <c r="H189" s="50"/>
      <c r="I189" s="50">
        <v>460860.38000000006</v>
      </c>
      <c r="J189" s="50">
        <v>536301.54</v>
      </c>
      <c r="K189" s="50">
        <v>199061.17</v>
      </c>
      <c r="L189" s="50">
        <v>1196223.0900000001</v>
      </c>
      <c r="M189" s="53">
        <f t="shared" si="2"/>
        <v>398741.03</v>
      </c>
    </row>
    <row r="190" spans="1:13" x14ac:dyDescent="0.25">
      <c r="A190" s="2" t="str">
        <f>INDEX(Departments[#Data],MATCH(B190,Departments[[#Data],[Department]],0),2)</f>
        <v>Small</v>
      </c>
      <c r="B190" s="2" t="s">
        <v>96</v>
      </c>
      <c r="C190" s="2" t="s">
        <v>190</v>
      </c>
      <c r="D190" t="s">
        <v>190</v>
      </c>
      <c r="E190" s="2" t="s">
        <v>176</v>
      </c>
      <c r="F190" t="s">
        <v>192</v>
      </c>
      <c r="G190" s="50"/>
      <c r="H190" s="50"/>
      <c r="I190" s="50">
        <v>781934.32</v>
      </c>
      <c r="J190" s="50">
        <v>950250.78</v>
      </c>
      <c r="K190" s="50">
        <v>200764.89</v>
      </c>
      <c r="L190" s="50">
        <v>1932949.9899999998</v>
      </c>
      <c r="M190" s="53">
        <f t="shared" si="2"/>
        <v>644316.66333333345</v>
      </c>
    </row>
    <row r="191" spans="1:13" x14ac:dyDescent="0.25">
      <c r="A191" s="2" t="str">
        <f>INDEX(Departments[#Data],MATCH(B191,Departments[[#Data],[Department]],0),2)</f>
        <v>Small</v>
      </c>
      <c r="B191" s="2" t="s">
        <v>96</v>
      </c>
      <c r="C191" s="2" t="s">
        <v>190</v>
      </c>
      <c r="D191" t="s">
        <v>190</v>
      </c>
      <c r="E191" s="2" t="s">
        <v>193</v>
      </c>
      <c r="F191" t="s">
        <v>194</v>
      </c>
      <c r="G191" s="50"/>
      <c r="H191" s="50"/>
      <c r="I191" s="50">
        <v>700886.5199999999</v>
      </c>
      <c r="J191" s="50">
        <v>621805.15</v>
      </c>
      <c r="K191" s="50">
        <v>165673.95000000001</v>
      </c>
      <c r="L191" s="50">
        <v>1488365.6199999999</v>
      </c>
      <c r="M191" s="53">
        <f t="shared" si="2"/>
        <v>496121.87333333329</v>
      </c>
    </row>
    <row r="192" spans="1:13" x14ac:dyDescent="0.25">
      <c r="A192" s="2" t="str">
        <f>INDEX(Departments[#Data],MATCH(B192,Departments[[#Data],[Department]],0),2)</f>
        <v>Small</v>
      </c>
      <c r="B192" s="2" t="s">
        <v>96</v>
      </c>
      <c r="C192" s="2" t="s">
        <v>190</v>
      </c>
      <c r="D192" t="s">
        <v>190</v>
      </c>
      <c r="E192" s="2" t="s">
        <v>193</v>
      </c>
      <c r="F192" t="s">
        <v>214</v>
      </c>
      <c r="G192" s="50"/>
      <c r="H192" s="50"/>
      <c r="I192" s="50">
        <v>79304.800000000003</v>
      </c>
      <c r="J192" s="50">
        <v>154752.5</v>
      </c>
      <c r="K192" s="50">
        <v>0</v>
      </c>
      <c r="L192" s="50">
        <v>234057.3</v>
      </c>
      <c r="M192" s="53">
        <f t="shared" si="2"/>
        <v>117028.65</v>
      </c>
    </row>
    <row r="193" spans="1:13" x14ac:dyDescent="0.25">
      <c r="A193" s="2" t="str">
        <f>INDEX(Departments[#Data],MATCH(B193,Departments[[#Data],[Department]],0),2)</f>
        <v>Small</v>
      </c>
      <c r="B193" s="2" t="s">
        <v>96</v>
      </c>
      <c r="C193" s="2" t="s">
        <v>222</v>
      </c>
      <c r="D193" t="s">
        <v>223</v>
      </c>
      <c r="E193" s="2" t="s">
        <v>223</v>
      </c>
      <c r="F193" t="s">
        <v>222</v>
      </c>
      <c r="G193" s="50"/>
      <c r="H193" s="50"/>
      <c r="I193" s="50"/>
      <c r="J193" s="50"/>
      <c r="K193" s="50">
        <v>0</v>
      </c>
      <c r="L193" s="50">
        <v>0</v>
      </c>
      <c r="M193" s="53">
        <f t="shared" si="2"/>
        <v>0</v>
      </c>
    </row>
    <row r="194" spans="1:13" x14ac:dyDescent="0.25">
      <c r="A194" s="2" t="str">
        <f>INDEX(Departments[#Data],MATCH(B194,Departments[[#Data],[Department]],0),2)</f>
        <v>Small</v>
      </c>
      <c r="B194" s="2" t="s">
        <v>96</v>
      </c>
      <c r="C194" s="2" t="s">
        <v>224</v>
      </c>
      <c r="D194" t="s">
        <v>223</v>
      </c>
      <c r="E194" s="2" t="s">
        <v>223</v>
      </c>
      <c r="F194" t="s">
        <v>224</v>
      </c>
      <c r="G194" s="50"/>
      <c r="H194" s="50"/>
      <c r="I194" s="50">
        <v>0</v>
      </c>
      <c r="J194" s="50">
        <v>0</v>
      </c>
      <c r="K194" s="50">
        <v>0</v>
      </c>
      <c r="L194" s="50">
        <v>0</v>
      </c>
      <c r="M194" s="53">
        <f t="shared" si="2"/>
        <v>0</v>
      </c>
    </row>
    <row r="195" spans="1:13" x14ac:dyDescent="0.25">
      <c r="A195" s="2" t="str">
        <f>INDEX(Departments[#Data],MATCH(B195,Departments[[#Data],[Department]],0),2)</f>
        <v>Small</v>
      </c>
      <c r="B195" s="2" t="s">
        <v>96</v>
      </c>
      <c r="C195" s="2" t="s">
        <v>84</v>
      </c>
      <c r="D195" t="s">
        <v>80</v>
      </c>
      <c r="E195" s="2" t="s">
        <v>84</v>
      </c>
      <c r="F195" t="s">
        <v>195</v>
      </c>
      <c r="G195" s="50"/>
      <c r="H195" s="50"/>
      <c r="I195" s="50">
        <v>670461.71</v>
      </c>
      <c r="J195" s="50">
        <v>521668.33</v>
      </c>
      <c r="K195" s="50">
        <v>42263.839999999997</v>
      </c>
      <c r="L195" s="50">
        <v>1234393.8799999999</v>
      </c>
      <c r="M195" s="53">
        <f t="shared" ref="M195:M258" si="3">IFERROR(AVERAGEIFS(G195:K195,G195:K195,"&lt;&gt;0"),0)</f>
        <v>411464.62666666671</v>
      </c>
    </row>
    <row r="196" spans="1:13" x14ac:dyDescent="0.25">
      <c r="A196" s="2" t="str">
        <f>INDEX(Departments[#Data],MATCH(B196,Departments[[#Data],[Department]],0),2)</f>
        <v>Small</v>
      </c>
      <c r="B196" s="2" t="s">
        <v>96</v>
      </c>
      <c r="C196" s="2" t="s">
        <v>84</v>
      </c>
      <c r="D196" t="s">
        <v>80</v>
      </c>
      <c r="E196" s="2" t="s">
        <v>84</v>
      </c>
      <c r="F196" t="s">
        <v>196</v>
      </c>
      <c r="G196" s="50"/>
      <c r="H196" s="50"/>
      <c r="I196" s="50">
        <v>486660.95</v>
      </c>
      <c r="J196" s="50">
        <v>495845.12</v>
      </c>
      <c r="K196" s="50">
        <v>337515.75</v>
      </c>
      <c r="L196" s="50">
        <v>1320021.82</v>
      </c>
      <c r="M196" s="53">
        <f t="shared" si="3"/>
        <v>440007.27333333337</v>
      </c>
    </row>
    <row r="197" spans="1:13" x14ac:dyDescent="0.25">
      <c r="A197" s="2" t="str">
        <f>INDEX(Departments[#Data],MATCH(B197,Departments[[#Data],[Department]],0),2)</f>
        <v>Small</v>
      </c>
      <c r="B197" s="2" t="s">
        <v>96</v>
      </c>
      <c r="C197" s="2" t="s">
        <v>84</v>
      </c>
      <c r="D197" t="s">
        <v>80</v>
      </c>
      <c r="E197" s="2" t="s">
        <v>84</v>
      </c>
      <c r="F197" t="s">
        <v>197</v>
      </c>
      <c r="G197" s="50"/>
      <c r="H197" s="50"/>
      <c r="I197" s="50">
        <v>416290.64</v>
      </c>
      <c r="J197" s="50">
        <v>437712.19</v>
      </c>
      <c r="K197" s="50">
        <v>730627.65</v>
      </c>
      <c r="L197" s="50">
        <v>1584630.48</v>
      </c>
      <c r="M197" s="53">
        <f t="shared" si="3"/>
        <v>528210.16</v>
      </c>
    </row>
    <row r="198" spans="1:13" x14ac:dyDescent="0.25">
      <c r="A198" s="2" t="str">
        <f>INDEX(Departments[#Data],MATCH(B198,Departments[[#Data],[Department]],0),2)</f>
        <v>Small</v>
      </c>
      <c r="B198" s="2" t="s">
        <v>96</v>
      </c>
      <c r="C198" s="2" t="s">
        <v>84</v>
      </c>
      <c r="D198" t="s">
        <v>80</v>
      </c>
      <c r="E198" s="2" t="s">
        <v>84</v>
      </c>
      <c r="F198" t="s">
        <v>198</v>
      </c>
      <c r="G198" s="50"/>
      <c r="H198" s="50"/>
      <c r="I198" s="50">
        <v>14421783.859999999</v>
      </c>
      <c r="J198" s="50">
        <v>19802479.52</v>
      </c>
      <c r="K198" s="50">
        <v>14093548.449999999</v>
      </c>
      <c r="L198" s="50">
        <v>48317811.829999998</v>
      </c>
      <c r="M198" s="53">
        <f t="shared" si="3"/>
        <v>16105937.276666665</v>
      </c>
    </row>
    <row r="199" spans="1:13" x14ac:dyDescent="0.25">
      <c r="A199" s="2" t="str">
        <f>INDEX(Departments[#Data],MATCH(B199,Departments[[#Data],[Department]],0),2)</f>
        <v>Small</v>
      </c>
      <c r="B199" s="2" t="s">
        <v>96</v>
      </c>
      <c r="C199" s="2" t="s">
        <v>84</v>
      </c>
      <c r="D199" t="s">
        <v>80</v>
      </c>
      <c r="E199" s="2" t="s">
        <v>84</v>
      </c>
      <c r="F199" t="s">
        <v>94</v>
      </c>
      <c r="G199" s="50"/>
      <c r="H199" s="50"/>
      <c r="I199" s="50">
        <v>13211250.74</v>
      </c>
      <c r="J199" s="50">
        <v>14691266.1</v>
      </c>
      <c r="K199" s="50">
        <v>11545454.23</v>
      </c>
      <c r="L199" s="50">
        <v>39447971.07</v>
      </c>
      <c r="M199" s="53">
        <f t="shared" si="3"/>
        <v>13149323.689999999</v>
      </c>
    </row>
    <row r="200" spans="1:13" x14ac:dyDescent="0.25">
      <c r="A200" s="2" t="str">
        <f>INDEX(Departments[#Data],MATCH(B200,Departments[[#Data],[Department]],0),2)</f>
        <v>Small</v>
      </c>
      <c r="B200" s="2" t="s">
        <v>96</v>
      </c>
      <c r="C200" s="2" t="s">
        <v>84</v>
      </c>
      <c r="D200" t="s">
        <v>200</v>
      </c>
      <c r="E200" s="2" t="s">
        <v>84</v>
      </c>
      <c r="F200" t="s">
        <v>201</v>
      </c>
      <c r="G200" s="50"/>
      <c r="H200" s="50"/>
      <c r="I200" s="50">
        <v>406682.05</v>
      </c>
      <c r="J200" s="50"/>
      <c r="K200" s="50"/>
      <c r="L200" s="50">
        <v>406682.05</v>
      </c>
      <c r="M200" s="53">
        <f t="shared" si="3"/>
        <v>406682.05</v>
      </c>
    </row>
    <row r="201" spans="1:13" x14ac:dyDescent="0.25">
      <c r="A201" s="2" t="str">
        <f>INDEX(Departments[#Data],MATCH(B201,Departments[[#Data],[Department]],0),2)</f>
        <v>Small</v>
      </c>
      <c r="B201" s="2" t="s">
        <v>96</v>
      </c>
      <c r="C201" s="2" t="s">
        <v>204</v>
      </c>
      <c r="D201" t="s">
        <v>178</v>
      </c>
      <c r="E201" s="2" t="s">
        <v>205</v>
      </c>
      <c r="F201" t="s">
        <v>229</v>
      </c>
      <c r="G201" s="50"/>
      <c r="H201" s="50"/>
      <c r="I201" s="50">
        <v>0</v>
      </c>
      <c r="J201" s="50"/>
      <c r="K201" s="50"/>
      <c r="L201" s="50">
        <v>0</v>
      </c>
      <c r="M201" s="53">
        <f t="shared" si="3"/>
        <v>0</v>
      </c>
    </row>
    <row r="202" spans="1:13" x14ac:dyDescent="0.25">
      <c r="A202" s="2" t="str">
        <f>INDEX(Departments[#Data],MATCH(B202,Departments[[#Data],[Department]],0),2)</f>
        <v>Small</v>
      </c>
      <c r="B202" s="2" t="s">
        <v>96</v>
      </c>
      <c r="C202" s="2" t="s">
        <v>208</v>
      </c>
      <c r="D202" t="s">
        <v>171</v>
      </c>
      <c r="E202" s="2" t="s">
        <v>173</v>
      </c>
      <c r="F202" t="s">
        <v>209</v>
      </c>
      <c r="G202" s="50"/>
      <c r="H202" s="50"/>
      <c r="I202" s="50">
        <v>29145.08</v>
      </c>
      <c r="J202" s="50">
        <v>78056</v>
      </c>
      <c r="K202" s="50">
        <v>32605.100000000002</v>
      </c>
      <c r="L202" s="50">
        <v>139806.18</v>
      </c>
      <c r="M202" s="53">
        <f t="shared" si="3"/>
        <v>46602.06</v>
      </c>
    </row>
    <row r="203" spans="1:13" x14ac:dyDescent="0.25">
      <c r="A203" s="2" t="str">
        <f>INDEX(Departments[#Data],MATCH(B203,Departments[[#Data],[Department]],0),2)</f>
        <v>Small</v>
      </c>
      <c r="B203" s="2" t="s">
        <v>96</v>
      </c>
      <c r="C203" s="2" t="s">
        <v>208</v>
      </c>
      <c r="D203" t="s">
        <v>171</v>
      </c>
      <c r="E203" s="2" t="s">
        <v>173</v>
      </c>
      <c r="F203" t="s">
        <v>211</v>
      </c>
      <c r="G203" s="50"/>
      <c r="H203" s="50"/>
      <c r="I203" s="50">
        <v>0</v>
      </c>
      <c r="J203" s="50">
        <v>21298</v>
      </c>
      <c r="K203" s="50">
        <v>0</v>
      </c>
      <c r="L203" s="50">
        <v>21298</v>
      </c>
      <c r="M203" s="53">
        <f t="shared" si="3"/>
        <v>21298</v>
      </c>
    </row>
    <row r="204" spans="1:13" x14ac:dyDescent="0.25">
      <c r="A204" s="2" t="str">
        <f>INDEX(Departments[#Data],MATCH(B204,Departments[[#Data],[Department]],0),2)</f>
        <v>Small</v>
      </c>
      <c r="B204" s="2" t="s">
        <v>96</v>
      </c>
      <c r="C204" s="2" t="s">
        <v>208</v>
      </c>
      <c r="D204" t="s">
        <v>171</v>
      </c>
      <c r="E204" s="2" t="s">
        <v>173</v>
      </c>
      <c r="F204" t="s">
        <v>208</v>
      </c>
      <c r="G204" s="50"/>
      <c r="H204" s="50"/>
      <c r="I204" s="50"/>
      <c r="J204" s="50">
        <v>3237710.23</v>
      </c>
      <c r="K204" s="50"/>
      <c r="L204" s="50">
        <v>3237710.23</v>
      </c>
      <c r="M204" s="53">
        <f t="shared" si="3"/>
        <v>3237710.23</v>
      </c>
    </row>
    <row r="205" spans="1:13" x14ac:dyDescent="0.25">
      <c r="A205" s="2" t="str">
        <f>INDEX(Departments[#Data],MATCH(B205,Departments[[#Data],[Department]],0),2)</f>
        <v>Small</v>
      </c>
      <c r="B205" s="51" t="s">
        <v>96</v>
      </c>
      <c r="C205" s="2" t="s">
        <v>208</v>
      </c>
      <c r="D205" t="s">
        <v>171</v>
      </c>
      <c r="E205" s="2" t="s">
        <v>173</v>
      </c>
      <c r="F205" t="s">
        <v>213</v>
      </c>
      <c r="G205" s="50"/>
      <c r="H205" s="50"/>
      <c r="I205" s="50">
        <v>7965412.7300000004</v>
      </c>
      <c r="J205" s="50">
        <v>6034065.75</v>
      </c>
      <c r="K205" s="50">
        <v>3732441.3</v>
      </c>
      <c r="L205" s="50">
        <v>17731919.780000001</v>
      </c>
      <c r="M205" s="53">
        <f t="shared" si="3"/>
        <v>5910639.9266666668</v>
      </c>
    </row>
    <row r="206" spans="1:13" x14ac:dyDescent="0.25">
      <c r="A206" s="2" t="str">
        <f>INDEX(Departments[#Data],MATCH(B206,Departments[[#Data],[Department]],0),2)</f>
        <v>Large</v>
      </c>
      <c r="B206" s="2" t="s">
        <v>97</v>
      </c>
      <c r="C206" s="2" t="s">
        <v>170</v>
      </c>
      <c r="D206" t="s">
        <v>171</v>
      </c>
      <c r="E206" s="2" t="s">
        <v>170</v>
      </c>
      <c r="F206" t="s">
        <v>170</v>
      </c>
      <c r="G206" s="50">
        <v>575970.88</v>
      </c>
      <c r="H206" s="50">
        <v>99005.290000000008</v>
      </c>
      <c r="I206" s="50"/>
      <c r="J206" s="50"/>
      <c r="K206" s="50"/>
      <c r="L206" s="50">
        <v>674976.17</v>
      </c>
      <c r="M206" s="53">
        <f t="shared" si="3"/>
        <v>337488.08500000002</v>
      </c>
    </row>
    <row r="207" spans="1:13" x14ac:dyDescent="0.25">
      <c r="A207" s="2" t="str">
        <f>INDEX(Departments[#Data],MATCH(B207,Departments[[#Data],[Department]],0),2)</f>
        <v>Large</v>
      </c>
      <c r="B207" s="2" t="s">
        <v>97</v>
      </c>
      <c r="C207" s="2" t="s">
        <v>170</v>
      </c>
      <c r="D207" t="s">
        <v>171</v>
      </c>
      <c r="E207" s="2" t="s">
        <v>170</v>
      </c>
      <c r="F207" t="s">
        <v>217</v>
      </c>
      <c r="G207" s="50">
        <v>0</v>
      </c>
      <c r="H207" s="50">
        <v>0</v>
      </c>
      <c r="I207" s="50"/>
      <c r="J207" s="50"/>
      <c r="K207" s="50"/>
      <c r="L207" s="50">
        <v>0</v>
      </c>
      <c r="M207" s="53">
        <f t="shared" si="3"/>
        <v>0</v>
      </c>
    </row>
    <row r="208" spans="1:13" x14ac:dyDescent="0.25">
      <c r="A208" s="2" t="str">
        <f>INDEX(Departments[#Data],MATCH(B208,Departments[[#Data],[Department]],0),2)</f>
        <v>Large</v>
      </c>
      <c r="B208" s="2" t="s">
        <v>97</v>
      </c>
      <c r="C208" s="2" t="s">
        <v>172</v>
      </c>
      <c r="D208" t="s">
        <v>171</v>
      </c>
      <c r="E208" s="2" t="s">
        <v>173</v>
      </c>
      <c r="F208" t="s">
        <v>174</v>
      </c>
      <c r="G208" s="50">
        <v>8960656.7400000002</v>
      </c>
      <c r="H208" s="50">
        <v>9252944.839999998</v>
      </c>
      <c r="I208" s="50"/>
      <c r="J208" s="50"/>
      <c r="K208" s="50"/>
      <c r="L208" s="50">
        <v>18213601.579999998</v>
      </c>
      <c r="M208" s="53">
        <f t="shared" si="3"/>
        <v>9106800.7899999991</v>
      </c>
    </row>
    <row r="209" spans="1:13" x14ac:dyDescent="0.25">
      <c r="A209" s="2" t="str">
        <f>INDEX(Departments[#Data],MATCH(B209,Departments[[#Data],[Department]],0),2)</f>
        <v>Large</v>
      </c>
      <c r="B209" s="2" t="s">
        <v>97</v>
      </c>
      <c r="C209" s="2" t="s">
        <v>175</v>
      </c>
      <c r="D209" t="s">
        <v>171</v>
      </c>
      <c r="E209" s="2" t="s">
        <v>176</v>
      </c>
      <c r="F209" t="s">
        <v>175</v>
      </c>
      <c r="G209" s="50">
        <v>361298.6</v>
      </c>
      <c r="H209" s="50">
        <v>538361.42999999993</v>
      </c>
      <c r="I209" s="50"/>
      <c r="J209" s="50"/>
      <c r="K209" s="50"/>
      <c r="L209" s="50">
        <v>899660.02999999991</v>
      </c>
      <c r="M209" s="53">
        <f t="shared" si="3"/>
        <v>449830.01499999996</v>
      </c>
    </row>
    <row r="210" spans="1:13" x14ac:dyDescent="0.25">
      <c r="A210" s="2" t="str">
        <f>INDEX(Departments[#Data],MATCH(B210,Departments[[#Data],[Department]],0),2)</f>
        <v>Large</v>
      </c>
      <c r="B210" s="2" t="s">
        <v>97</v>
      </c>
      <c r="C210" s="2" t="s">
        <v>177</v>
      </c>
      <c r="D210" t="s">
        <v>178</v>
      </c>
      <c r="E210" s="2" t="s">
        <v>179</v>
      </c>
      <c r="F210" t="s">
        <v>180</v>
      </c>
      <c r="G210" s="50">
        <v>6217489.3500000006</v>
      </c>
      <c r="H210" s="50"/>
      <c r="I210" s="50"/>
      <c r="J210" s="50"/>
      <c r="K210" s="50"/>
      <c r="L210" s="50">
        <v>6217489.3500000006</v>
      </c>
      <c r="M210" s="53">
        <f t="shared" si="3"/>
        <v>6217489.3500000006</v>
      </c>
    </row>
    <row r="211" spans="1:13" x14ac:dyDescent="0.25">
      <c r="A211" s="2" t="str">
        <f>INDEX(Departments[#Data],MATCH(B211,Departments[[#Data],[Department]],0),2)</f>
        <v>Large</v>
      </c>
      <c r="B211" s="2" t="s">
        <v>97</v>
      </c>
      <c r="C211" s="2" t="s">
        <v>177</v>
      </c>
      <c r="D211" t="s">
        <v>178</v>
      </c>
      <c r="E211" s="2" t="s">
        <v>179</v>
      </c>
      <c r="F211" t="s">
        <v>183</v>
      </c>
      <c r="G211" s="50">
        <v>104378.84</v>
      </c>
      <c r="H211" s="50">
        <v>666270.5</v>
      </c>
      <c r="I211" s="50"/>
      <c r="J211" s="50"/>
      <c r="K211" s="50"/>
      <c r="L211" s="50">
        <v>770649.34</v>
      </c>
      <c r="M211" s="53">
        <f t="shared" si="3"/>
        <v>385324.67</v>
      </c>
    </row>
    <row r="212" spans="1:13" x14ac:dyDescent="0.25">
      <c r="A212" s="2" t="str">
        <f>INDEX(Departments[#Data],MATCH(B212,Departments[[#Data],[Department]],0),2)</f>
        <v>Large</v>
      </c>
      <c r="B212" s="2" t="s">
        <v>97</v>
      </c>
      <c r="C212" s="2" t="s">
        <v>177</v>
      </c>
      <c r="D212" t="s">
        <v>178</v>
      </c>
      <c r="E212" s="2" t="s">
        <v>179</v>
      </c>
      <c r="F212" t="s">
        <v>184</v>
      </c>
      <c r="G212" s="50">
        <v>1095753.3799999999</v>
      </c>
      <c r="H212" s="50">
        <v>205366.58</v>
      </c>
      <c r="I212" s="50"/>
      <c r="J212" s="50"/>
      <c r="K212" s="50"/>
      <c r="L212" s="50">
        <v>1301119.96</v>
      </c>
      <c r="M212" s="53">
        <f t="shared" si="3"/>
        <v>650559.98</v>
      </c>
    </row>
    <row r="213" spans="1:13" x14ac:dyDescent="0.25">
      <c r="A213" s="2" t="str">
        <f>INDEX(Departments[#Data],MATCH(B213,Departments[[#Data],[Department]],0),2)</f>
        <v>Large</v>
      </c>
      <c r="B213" s="2" t="s">
        <v>97</v>
      </c>
      <c r="C213" s="2" t="s">
        <v>177</v>
      </c>
      <c r="D213" t="s">
        <v>178</v>
      </c>
      <c r="E213" s="2" t="s">
        <v>179</v>
      </c>
      <c r="F213" t="s">
        <v>185</v>
      </c>
      <c r="G213" s="50">
        <v>2465175.77</v>
      </c>
      <c r="H213" s="50">
        <v>4908826.42</v>
      </c>
      <c r="I213" s="50"/>
      <c r="J213" s="50"/>
      <c r="K213" s="50"/>
      <c r="L213" s="50">
        <v>7374002.1899999995</v>
      </c>
      <c r="M213" s="53">
        <f t="shared" si="3"/>
        <v>3687001.0949999997</v>
      </c>
    </row>
    <row r="214" spans="1:13" x14ac:dyDescent="0.25">
      <c r="A214" s="2" t="str">
        <f>INDEX(Departments[#Data],MATCH(B214,Departments[[#Data],[Department]],0),2)</f>
        <v>Large</v>
      </c>
      <c r="B214" s="2" t="s">
        <v>97</v>
      </c>
      <c r="C214" s="2" t="s">
        <v>177</v>
      </c>
      <c r="D214" t="s">
        <v>178</v>
      </c>
      <c r="E214" s="2" t="s">
        <v>179</v>
      </c>
      <c r="F214" t="s">
        <v>186</v>
      </c>
      <c r="G214" s="50">
        <v>4829043.24</v>
      </c>
      <c r="H214" s="50">
        <v>0</v>
      </c>
      <c r="I214" s="50"/>
      <c r="J214" s="50"/>
      <c r="K214" s="50"/>
      <c r="L214" s="50">
        <v>4829043.24</v>
      </c>
      <c r="M214" s="53">
        <f t="shared" si="3"/>
        <v>4829043.24</v>
      </c>
    </row>
    <row r="215" spans="1:13" x14ac:dyDescent="0.25">
      <c r="A215" s="2" t="str">
        <f>INDEX(Departments[#Data],MATCH(B215,Departments[[#Data],[Department]],0),2)</f>
        <v>Large</v>
      </c>
      <c r="B215" s="2" t="s">
        <v>97</v>
      </c>
      <c r="C215" s="2" t="s">
        <v>177</v>
      </c>
      <c r="D215" t="s">
        <v>178</v>
      </c>
      <c r="E215" s="2" t="s">
        <v>179</v>
      </c>
      <c r="F215" t="s">
        <v>187</v>
      </c>
      <c r="G215" s="50"/>
      <c r="H215" s="50">
        <v>0</v>
      </c>
      <c r="I215" s="50"/>
      <c r="J215" s="50"/>
      <c r="K215" s="50"/>
      <c r="L215" s="50">
        <v>0</v>
      </c>
      <c r="M215" s="53">
        <f t="shared" si="3"/>
        <v>0</v>
      </c>
    </row>
    <row r="216" spans="1:13" x14ac:dyDescent="0.25">
      <c r="A216" s="2" t="str">
        <f>INDEX(Departments[#Data],MATCH(B216,Departments[[#Data],[Department]],0),2)</f>
        <v>Large</v>
      </c>
      <c r="B216" s="2" t="s">
        <v>97</v>
      </c>
      <c r="C216" s="2" t="s">
        <v>79</v>
      </c>
      <c r="D216" t="s">
        <v>80</v>
      </c>
      <c r="E216" s="2" t="s">
        <v>81</v>
      </c>
      <c r="F216" t="s">
        <v>92</v>
      </c>
      <c r="G216" s="50">
        <v>0</v>
      </c>
      <c r="H216" s="50"/>
      <c r="I216" s="50"/>
      <c r="J216" s="50"/>
      <c r="K216" s="50"/>
      <c r="L216" s="50">
        <v>0</v>
      </c>
      <c r="M216" s="53">
        <f t="shared" si="3"/>
        <v>0</v>
      </c>
    </row>
    <row r="217" spans="1:13" x14ac:dyDescent="0.25">
      <c r="A217" s="2" t="str">
        <f>INDEX(Departments[#Data],MATCH(B217,Departments[[#Data],[Department]],0),2)</f>
        <v>Large</v>
      </c>
      <c r="B217" s="2" t="s">
        <v>97</v>
      </c>
      <c r="C217" s="2" t="s">
        <v>79</v>
      </c>
      <c r="D217" t="s">
        <v>80</v>
      </c>
      <c r="E217" s="2" t="s">
        <v>81</v>
      </c>
      <c r="F217" t="s">
        <v>218</v>
      </c>
      <c r="G217" s="50">
        <v>844291.58</v>
      </c>
      <c r="H217" s="50">
        <v>1889732.76</v>
      </c>
      <c r="I217" s="50"/>
      <c r="J217" s="50"/>
      <c r="K217" s="50"/>
      <c r="L217" s="50">
        <v>2734024.34</v>
      </c>
      <c r="M217" s="53">
        <f t="shared" si="3"/>
        <v>1367012.17</v>
      </c>
    </row>
    <row r="218" spans="1:13" x14ac:dyDescent="0.25">
      <c r="A218" s="2" t="str">
        <f>INDEX(Departments[#Data],MATCH(B218,Departments[[#Data],[Department]],0),2)</f>
        <v>Large</v>
      </c>
      <c r="B218" s="2" t="s">
        <v>97</v>
      </c>
      <c r="C218" s="2" t="s">
        <v>79</v>
      </c>
      <c r="D218" t="s">
        <v>80</v>
      </c>
      <c r="E218" s="2" t="s">
        <v>81</v>
      </c>
      <c r="F218" t="s">
        <v>82</v>
      </c>
      <c r="G218" s="50">
        <v>6194853.8300000001</v>
      </c>
      <c r="H218" s="50">
        <v>470806.2</v>
      </c>
      <c r="I218" s="50"/>
      <c r="J218" s="50"/>
      <c r="K218" s="50"/>
      <c r="L218" s="50">
        <v>6665660.0300000003</v>
      </c>
      <c r="M218" s="53">
        <f t="shared" si="3"/>
        <v>3332830.0150000001</v>
      </c>
    </row>
    <row r="219" spans="1:13" x14ac:dyDescent="0.25">
      <c r="A219" s="2" t="str">
        <f>INDEX(Departments[#Data],MATCH(B219,Departments[[#Data],[Department]],0),2)</f>
        <v>Large</v>
      </c>
      <c r="B219" s="2" t="s">
        <v>97</v>
      </c>
      <c r="C219" s="2" t="s">
        <v>79</v>
      </c>
      <c r="D219" t="s">
        <v>80</v>
      </c>
      <c r="E219" s="2" t="s">
        <v>81</v>
      </c>
      <c r="F219" t="s">
        <v>219</v>
      </c>
      <c r="G219" s="50"/>
      <c r="H219" s="50">
        <v>0</v>
      </c>
      <c r="I219" s="50"/>
      <c r="J219" s="50"/>
      <c r="K219" s="50"/>
      <c r="L219" s="50">
        <v>0</v>
      </c>
      <c r="M219" s="53">
        <f t="shared" si="3"/>
        <v>0</v>
      </c>
    </row>
    <row r="220" spans="1:13" x14ac:dyDescent="0.25">
      <c r="A220" s="2" t="str">
        <f>INDEX(Departments[#Data],MATCH(B220,Departments[[#Data],[Department]],0),2)</f>
        <v>Large</v>
      </c>
      <c r="B220" s="2" t="s">
        <v>97</v>
      </c>
      <c r="C220" s="2" t="s">
        <v>79</v>
      </c>
      <c r="D220" t="s">
        <v>80</v>
      </c>
      <c r="E220" s="2" t="s">
        <v>81</v>
      </c>
      <c r="F220" t="s">
        <v>98</v>
      </c>
      <c r="G220" s="50">
        <v>1585163.42</v>
      </c>
      <c r="H220" s="50"/>
      <c r="I220" s="50"/>
      <c r="J220" s="50"/>
      <c r="K220" s="50"/>
      <c r="L220" s="50">
        <v>1585163.42</v>
      </c>
      <c r="M220" s="53">
        <f t="shared" si="3"/>
        <v>1585163.42</v>
      </c>
    </row>
    <row r="221" spans="1:13" x14ac:dyDescent="0.25">
      <c r="A221" s="2" t="str">
        <f>INDEX(Departments[#Data],MATCH(B221,Departments[[#Data],[Department]],0),2)</f>
        <v>Large</v>
      </c>
      <c r="B221" s="2" t="s">
        <v>97</v>
      </c>
      <c r="C221" s="2" t="s">
        <v>79</v>
      </c>
      <c r="D221" t="s">
        <v>80</v>
      </c>
      <c r="E221" s="2" t="s">
        <v>81</v>
      </c>
      <c r="F221" t="s">
        <v>99</v>
      </c>
      <c r="G221" s="50"/>
      <c r="H221" s="50">
        <v>0</v>
      </c>
      <c r="I221" s="50"/>
      <c r="J221" s="50"/>
      <c r="K221" s="50"/>
      <c r="L221" s="50">
        <v>0</v>
      </c>
      <c r="M221" s="53">
        <f t="shared" si="3"/>
        <v>0</v>
      </c>
    </row>
    <row r="222" spans="1:13" x14ac:dyDescent="0.25">
      <c r="A222" s="2" t="str">
        <f>INDEX(Departments[#Data],MATCH(B222,Departments[[#Data],[Department]],0),2)</f>
        <v>Large</v>
      </c>
      <c r="B222" s="2" t="s">
        <v>97</v>
      </c>
      <c r="C222" s="2" t="s">
        <v>79</v>
      </c>
      <c r="D222" t="s">
        <v>80</v>
      </c>
      <c r="E222" s="2" t="s">
        <v>81</v>
      </c>
      <c r="F222" t="s">
        <v>189</v>
      </c>
      <c r="G222" s="50"/>
      <c r="H222" s="50">
        <v>5478412.5899999999</v>
      </c>
      <c r="I222" s="50"/>
      <c r="J222" s="50"/>
      <c r="K222" s="50"/>
      <c r="L222" s="50">
        <v>5478412.5899999999</v>
      </c>
      <c r="M222" s="53">
        <f t="shared" si="3"/>
        <v>5478412.5899999999</v>
      </c>
    </row>
    <row r="223" spans="1:13" x14ac:dyDescent="0.25">
      <c r="A223" s="2" t="str">
        <f>INDEX(Departments[#Data],MATCH(B223,Departments[[#Data],[Department]],0),2)</f>
        <v>Large</v>
      </c>
      <c r="B223" s="2" t="s">
        <v>97</v>
      </c>
      <c r="C223" s="2" t="s">
        <v>190</v>
      </c>
      <c r="D223" t="s">
        <v>190</v>
      </c>
      <c r="E223" s="2" t="s">
        <v>176</v>
      </c>
      <c r="F223" t="s">
        <v>191</v>
      </c>
      <c r="G223" s="50">
        <v>1357353.7600000002</v>
      </c>
      <c r="H223" s="50">
        <v>699949.28</v>
      </c>
      <c r="I223" s="50"/>
      <c r="J223" s="50"/>
      <c r="K223" s="50"/>
      <c r="L223" s="50">
        <v>2057303.0400000003</v>
      </c>
      <c r="M223" s="53">
        <f t="shared" si="3"/>
        <v>1028651.5200000001</v>
      </c>
    </row>
    <row r="224" spans="1:13" x14ac:dyDescent="0.25">
      <c r="A224" s="2" t="str">
        <f>INDEX(Departments[#Data],MATCH(B224,Departments[[#Data],[Department]],0),2)</f>
        <v>Large</v>
      </c>
      <c r="B224" s="2" t="s">
        <v>97</v>
      </c>
      <c r="C224" s="2" t="s">
        <v>190</v>
      </c>
      <c r="D224" t="s">
        <v>190</v>
      </c>
      <c r="E224" s="2" t="s">
        <v>176</v>
      </c>
      <c r="F224" t="s">
        <v>192</v>
      </c>
      <c r="G224" s="50"/>
      <c r="H224" s="50">
        <v>874270.94000000018</v>
      </c>
      <c r="I224" s="50"/>
      <c r="J224" s="50"/>
      <c r="K224" s="50"/>
      <c r="L224" s="50">
        <v>874270.94000000018</v>
      </c>
      <c r="M224" s="53">
        <f t="shared" si="3"/>
        <v>874270.94000000018</v>
      </c>
    </row>
    <row r="225" spans="1:13" x14ac:dyDescent="0.25">
      <c r="A225" s="2" t="str">
        <f>INDEX(Departments[#Data],MATCH(B225,Departments[[#Data],[Department]],0),2)</f>
        <v>Large</v>
      </c>
      <c r="B225" s="2" t="s">
        <v>97</v>
      </c>
      <c r="C225" s="2" t="s">
        <v>190</v>
      </c>
      <c r="D225" t="s">
        <v>190</v>
      </c>
      <c r="E225" s="2" t="s">
        <v>193</v>
      </c>
      <c r="F225" t="s">
        <v>194</v>
      </c>
      <c r="G225" s="50">
        <v>717357.66999999993</v>
      </c>
      <c r="H225" s="50">
        <v>869830.51999999979</v>
      </c>
      <c r="I225" s="50"/>
      <c r="J225" s="50"/>
      <c r="K225" s="50"/>
      <c r="L225" s="50">
        <v>1587188.1899999997</v>
      </c>
      <c r="M225" s="53">
        <f t="shared" si="3"/>
        <v>793594.09499999986</v>
      </c>
    </row>
    <row r="226" spans="1:13" x14ac:dyDescent="0.25">
      <c r="A226" s="2" t="str">
        <f>INDEX(Departments[#Data],MATCH(B226,Departments[[#Data],[Department]],0),2)</f>
        <v>Large</v>
      </c>
      <c r="B226" s="2" t="s">
        <v>97</v>
      </c>
      <c r="C226" s="2" t="s">
        <v>190</v>
      </c>
      <c r="D226" t="s">
        <v>190</v>
      </c>
      <c r="E226" s="2" t="s">
        <v>193</v>
      </c>
      <c r="F226" t="s">
        <v>221</v>
      </c>
      <c r="G226" s="50">
        <v>5255454.8399999989</v>
      </c>
      <c r="H226" s="50"/>
      <c r="I226" s="50"/>
      <c r="J226" s="50"/>
      <c r="K226" s="50"/>
      <c r="L226" s="50">
        <v>5255454.8399999989</v>
      </c>
      <c r="M226" s="53">
        <f t="shared" si="3"/>
        <v>5255454.8399999989</v>
      </c>
    </row>
    <row r="227" spans="1:13" x14ac:dyDescent="0.25">
      <c r="A227" s="2" t="str">
        <f>INDEX(Departments[#Data],MATCH(B227,Departments[[#Data],[Department]],0),2)</f>
        <v>Large</v>
      </c>
      <c r="B227" s="2" t="s">
        <v>97</v>
      </c>
      <c r="C227" s="2" t="s">
        <v>190</v>
      </c>
      <c r="D227" t="s">
        <v>190</v>
      </c>
      <c r="E227" s="2" t="s">
        <v>193</v>
      </c>
      <c r="F227" t="s">
        <v>214</v>
      </c>
      <c r="G227" s="50">
        <v>715782.23</v>
      </c>
      <c r="H227" s="50">
        <v>2806</v>
      </c>
      <c r="I227" s="50"/>
      <c r="J227" s="50"/>
      <c r="K227" s="50"/>
      <c r="L227" s="50">
        <v>718588.23</v>
      </c>
      <c r="M227" s="53">
        <f t="shared" si="3"/>
        <v>359294.11499999999</v>
      </c>
    </row>
    <row r="228" spans="1:13" x14ac:dyDescent="0.25">
      <c r="A228" s="2" t="str">
        <f>INDEX(Departments[#Data],MATCH(B228,Departments[[#Data],[Department]],0),2)</f>
        <v>Large</v>
      </c>
      <c r="B228" s="2" t="s">
        <v>97</v>
      </c>
      <c r="C228" s="2" t="s">
        <v>222</v>
      </c>
      <c r="D228" t="s">
        <v>223</v>
      </c>
      <c r="E228" s="2" t="s">
        <v>223</v>
      </c>
      <c r="F228" t="s">
        <v>222</v>
      </c>
      <c r="G228" s="50">
        <v>0.2</v>
      </c>
      <c r="H228" s="50"/>
      <c r="I228" s="50"/>
      <c r="J228" s="50"/>
      <c r="K228" s="50"/>
      <c r="L228" s="50">
        <v>0.2</v>
      </c>
      <c r="M228" s="53">
        <f t="shared" si="3"/>
        <v>0.2</v>
      </c>
    </row>
    <row r="229" spans="1:13" x14ac:dyDescent="0.25">
      <c r="A229" s="2" t="str">
        <f>INDEX(Departments[#Data],MATCH(B229,Departments[[#Data],[Department]],0),2)</f>
        <v>Large</v>
      </c>
      <c r="B229" s="2" t="s">
        <v>97</v>
      </c>
      <c r="C229" s="2" t="s">
        <v>224</v>
      </c>
      <c r="D229" t="s">
        <v>223</v>
      </c>
      <c r="E229" s="2" t="s">
        <v>223</v>
      </c>
      <c r="F229" t="s">
        <v>224</v>
      </c>
      <c r="G229" s="50">
        <v>0</v>
      </c>
      <c r="H229" s="50">
        <v>49818</v>
      </c>
      <c r="I229" s="50"/>
      <c r="J229" s="50"/>
      <c r="K229" s="50"/>
      <c r="L229" s="50">
        <v>49818</v>
      </c>
      <c r="M229" s="53">
        <f t="shared" si="3"/>
        <v>49818</v>
      </c>
    </row>
    <row r="230" spans="1:13" x14ac:dyDescent="0.25">
      <c r="A230" s="2" t="str">
        <f>INDEX(Departments[#Data],MATCH(B230,Departments[[#Data],[Department]],0),2)</f>
        <v>Large</v>
      </c>
      <c r="B230" s="2" t="s">
        <v>97</v>
      </c>
      <c r="C230" s="2" t="s">
        <v>84</v>
      </c>
      <c r="D230" t="s">
        <v>80</v>
      </c>
      <c r="E230" s="2" t="s">
        <v>84</v>
      </c>
      <c r="F230" t="s">
        <v>195</v>
      </c>
      <c r="G230" s="50">
        <v>0</v>
      </c>
      <c r="H230" s="50">
        <v>833984.83</v>
      </c>
      <c r="I230" s="50"/>
      <c r="J230" s="50"/>
      <c r="K230" s="50"/>
      <c r="L230" s="50">
        <v>833984.83</v>
      </c>
      <c r="M230" s="53">
        <f t="shared" si="3"/>
        <v>833984.83</v>
      </c>
    </row>
    <row r="231" spans="1:13" x14ac:dyDescent="0.25">
      <c r="A231" s="2" t="str">
        <f>INDEX(Departments[#Data],MATCH(B231,Departments[[#Data],[Department]],0),2)</f>
        <v>Large</v>
      </c>
      <c r="B231" s="2" t="s">
        <v>97</v>
      </c>
      <c r="C231" s="2" t="s">
        <v>84</v>
      </c>
      <c r="D231" t="s">
        <v>80</v>
      </c>
      <c r="E231" s="2" t="s">
        <v>84</v>
      </c>
      <c r="F231" t="s">
        <v>196</v>
      </c>
      <c r="G231" s="50">
        <v>0</v>
      </c>
      <c r="H231" s="50">
        <v>626852.92000000004</v>
      </c>
      <c r="I231" s="50"/>
      <c r="J231" s="50"/>
      <c r="K231" s="50"/>
      <c r="L231" s="50">
        <v>626852.92000000004</v>
      </c>
      <c r="M231" s="53">
        <f t="shared" si="3"/>
        <v>626852.92000000004</v>
      </c>
    </row>
    <row r="232" spans="1:13" x14ac:dyDescent="0.25">
      <c r="A232" s="2" t="str">
        <f>INDEX(Departments[#Data],MATCH(B232,Departments[[#Data],[Department]],0),2)</f>
        <v>Large</v>
      </c>
      <c r="B232" s="2" t="s">
        <v>97</v>
      </c>
      <c r="C232" s="2" t="s">
        <v>84</v>
      </c>
      <c r="D232" t="s">
        <v>80</v>
      </c>
      <c r="E232" s="2" t="s">
        <v>84</v>
      </c>
      <c r="F232" t="s">
        <v>197</v>
      </c>
      <c r="G232" s="50">
        <v>0</v>
      </c>
      <c r="H232" s="50">
        <v>554275.67000000004</v>
      </c>
      <c r="I232" s="50"/>
      <c r="J232" s="50"/>
      <c r="K232" s="50"/>
      <c r="L232" s="50">
        <v>554275.67000000004</v>
      </c>
      <c r="M232" s="53">
        <f t="shared" si="3"/>
        <v>554275.67000000004</v>
      </c>
    </row>
    <row r="233" spans="1:13" x14ac:dyDescent="0.25">
      <c r="A233" s="2" t="str">
        <f>INDEX(Departments[#Data],MATCH(B233,Departments[[#Data],[Department]],0),2)</f>
        <v>Large</v>
      </c>
      <c r="B233" s="2" t="s">
        <v>97</v>
      </c>
      <c r="C233" s="2" t="s">
        <v>84</v>
      </c>
      <c r="D233" t="s">
        <v>80</v>
      </c>
      <c r="E233" s="2" t="s">
        <v>84</v>
      </c>
      <c r="F233" t="s">
        <v>198</v>
      </c>
      <c r="G233" s="50">
        <v>8366339.75</v>
      </c>
      <c r="H233" s="50">
        <v>12820871.699999999</v>
      </c>
      <c r="I233" s="50"/>
      <c r="J233" s="50"/>
      <c r="K233" s="50"/>
      <c r="L233" s="50">
        <v>21187211.449999999</v>
      </c>
      <c r="M233" s="53">
        <f t="shared" si="3"/>
        <v>10593605.725</v>
      </c>
    </row>
    <row r="234" spans="1:13" x14ac:dyDescent="0.25">
      <c r="A234" s="2" t="str">
        <f>INDEX(Departments[#Data],MATCH(B234,Departments[[#Data],[Department]],0),2)</f>
        <v>Large</v>
      </c>
      <c r="B234" s="2" t="s">
        <v>97</v>
      </c>
      <c r="C234" s="2" t="s">
        <v>84</v>
      </c>
      <c r="D234" t="s">
        <v>80</v>
      </c>
      <c r="E234" s="2" t="s">
        <v>84</v>
      </c>
      <c r="F234" t="s">
        <v>86</v>
      </c>
      <c r="G234" s="50">
        <v>0</v>
      </c>
      <c r="H234" s="50">
        <v>0</v>
      </c>
      <c r="I234" s="50"/>
      <c r="J234" s="50"/>
      <c r="K234" s="50"/>
      <c r="L234" s="50">
        <v>0</v>
      </c>
      <c r="M234" s="53">
        <f t="shared" si="3"/>
        <v>0</v>
      </c>
    </row>
    <row r="235" spans="1:13" x14ac:dyDescent="0.25">
      <c r="A235" s="2" t="str">
        <f>INDEX(Departments[#Data],MATCH(B235,Departments[[#Data],[Department]],0),2)</f>
        <v>Large</v>
      </c>
      <c r="B235" s="2" t="s">
        <v>97</v>
      </c>
      <c r="C235" s="2" t="s">
        <v>84</v>
      </c>
      <c r="D235" t="s">
        <v>80</v>
      </c>
      <c r="E235" s="2" t="s">
        <v>84</v>
      </c>
      <c r="F235" t="s">
        <v>94</v>
      </c>
      <c r="G235" s="50">
        <v>12299505.67</v>
      </c>
      <c r="H235" s="50">
        <v>13297815.01</v>
      </c>
      <c r="I235" s="50"/>
      <c r="J235" s="50"/>
      <c r="K235" s="50"/>
      <c r="L235" s="50">
        <v>25597320.68</v>
      </c>
      <c r="M235" s="53">
        <f t="shared" si="3"/>
        <v>12798660.34</v>
      </c>
    </row>
    <row r="236" spans="1:13" x14ac:dyDescent="0.25">
      <c r="A236" s="2" t="str">
        <f>INDEX(Departments[#Data],MATCH(B236,Departments[[#Data],[Department]],0),2)</f>
        <v>Large</v>
      </c>
      <c r="B236" s="2" t="s">
        <v>97</v>
      </c>
      <c r="C236" s="2" t="s">
        <v>84</v>
      </c>
      <c r="D236" t="s">
        <v>200</v>
      </c>
      <c r="E236" s="2" t="s">
        <v>84</v>
      </c>
      <c r="F236" t="s">
        <v>201</v>
      </c>
      <c r="G236" s="50">
        <v>184481.6</v>
      </c>
      <c r="H236" s="50">
        <v>0</v>
      </c>
      <c r="I236" s="50"/>
      <c r="J236" s="50"/>
      <c r="K236" s="50"/>
      <c r="L236" s="50">
        <v>184481.6</v>
      </c>
      <c r="M236" s="53">
        <f t="shared" si="3"/>
        <v>184481.6</v>
      </c>
    </row>
    <row r="237" spans="1:13" x14ac:dyDescent="0.25">
      <c r="A237" s="2" t="str">
        <f>INDEX(Departments[#Data],MATCH(B237,Departments[[#Data],[Department]],0),2)</f>
        <v>Large</v>
      </c>
      <c r="B237" s="2" t="s">
        <v>97</v>
      </c>
      <c r="C237" s="2" t="s">
        <v>204</v>
      </c>
      <c r="D237" t="s">
        <v>178</v>
      </c>
      <c r="E237" s="2" t="s">
        <v>205</v>
      </c>
      <c r="F237" t="s">
        <v>204</v>
      </c>
      <c r="G237" s="50">
        <v>0</v>
      </c>
      <c r="H237" s="50"/>
      <c r="I237" s="50"/>
      <c r="J237" s="50"/>
      <c r="K237" s="50"/>
      <c r="L237" s="50">
        <v>0</v>
      </c>
      <c r="M237" s="53">
        <f t="shared" si="3"/>
        <v>0</v>
      </c>
    </row>
    <row r="238" spans="1:13" x14ac:dyDescent="0.25">
      <c r="A238" s="2" t="str">
        <f>INDEX(Departments[#Data],MATCH(B238,Departments[[#Data],[Department]],0),2)</f>
        <v>Large</v>
      </c>
      <c r="B238" s="2" t="s">
        <v>97</v>
      </c>
      <c r="C238" s="2" t="s">
        <v>204</v>
      </c>
      <c r="D238" t="s">
        <v>178</v>
      </c>
      <c r="E238" s="2" t="s">
        <v>205</v>
      </c>
      <c r="F238" t="s">
        <v>207</v>
      </c>
      <c r="G238" s="50">
        <v>358928.83</v>
      </c>
      <c r="H238" s="50"/>
      <c r="I238" s="50"/>
      <c r="J238" s="50"/>
      <c r="K238" s="50"/>
      <c r="L238" s="50">
        <v>358928.83</v>
      </c>
      <c r="M238" s="53">
        <f t="shared" si="3"/>
        <v>358928.83</v>
      </c>
    </row>
    <row r="239" spans="1:13" x14ac:dyDescent="0.25">
      <c r="A239" s="2" t="str">
        <f>INDEX(Departments[#Data],MATCH(B239,Departments[[#Data],[Department]],0),2)</f>
        <v>Large</v>
      </c>
      <c r="B239" s="2" t="s">
        <v>97</v>
      </c>
      <c r="C239" s="2" t="s">
        <v>204</v>
      </c>
      <c r="D239" t="s">
        <v>178</v>
      </c>
      <c r="E239" s="2" t="s">
        <v>205</v>
      </c>
      <c r="F239" t="s">
        <v>229</v>
      </c>
      <c r="G239" s="50">
        <v>0</v>
      </c>
      <c r="H239" s="50">
        <v>0</v>
      </c>
      <c r="I239" s="50"/>
      <c r="J239" s="50"/>
      <c r="K239" s="50"/>
      <c r="L239" s="50">
        <v>0</v>
      </c>
      <c r="M239" s="53">
        <f t="shared" si="3"/>
        <v>0</v>
      </c>
    </row>
    <row r="240" spans="1:13" x14ac:dyDescent="0.25">
      <c r="A240" s="2" t="str">
        <f>INDEX(Departments[#Data],MATCH(B240,Departments[[#Data],[Department]],0),2)</f>
        <v>Large</v>
      </c>
      <c r="B240" s="2" t="s">
        <v>97</v>
      </c>
      <c r="C240" s="2" t="s">
        <v>208</v>
      </c>
      <c r="D240" t="s">
        <v>171</v>
      </c>
      <c r="E240" s="2" t="s">
        <v>173</v>
      </c>
      <c r="F240" t="s">
        <v>209</v>
      </c>
      <c r="G240" s="50">
        <v>55259.8</v>
      </c>
      <c r="H240" s="50">
        <v>60879.91</v>
      </c>
      <c r="I240" s="50"/>
      <c r="J240" s="50"/>
      <c r="K240" s="50"/>
      <c r="L240" s="50">
        <v>116139.71</v>
      </c>
      <c r="M240" s="53">
        <f t="shared" si="3"/>
        <v>58069.855000000003</v>
      </c>
    </row>
    <row r="241" spans="1:13" x14ac:dyDescent="0.25">
      <c r="A241" s="2" t="str">
        <f>INDEX(Departments[#Data],MATCH(B241,Departments[[#Data],[Department]],0),2)</f>
        <v>Large</v>
      </c>
      <c r="B241" s="2" t="s">
        <v>97</v>
      </c>
      <c r="C241" s="2" t="s">
        <v>208</v>
      </c>
      <c r="D241" t="s">
        <v>171</v>
      </c>
      <c r="E241" s="2" t="s">
        <v>173</v>
      </c>
      <c r="F241" t="s">
        <v>210</v>
      </c>
      <c r="G241" s="50">
        <v>0</v>
      </c>
      <c r="H241" s="50">
        <v>34040</v>
      </c>
      <c r="I241" s="50"/>
      <c r="J241" s="50"/>
      <c r="K241" s="50"/>
      <c r="L241" s="50">
        <v>34040</v>
      </c>
      <c r="M241" s="53">
        <f t="shared" si="3"/>
        <v>34040</v>
      </c>
    </row>
    <row r="242" spans="1:13" x14ac:dyDescent="0.25">
      <c r="A242" s="2" t="str">
        <f>INDEX(Departments[#Data],MATCH(B242,Departments[[#Data],[Department]],0),2)</f>
        <v>Large</v>
      </c>
      <c r="B242" s="2" t="s">
        <v>97</v>
      </c>
      <c r="C242" s="2" t="s">
        <v>208</v>
      </c>
      <c r="D242" t="s">
        <v>171</v>
      </c>
      <c r="E242" s="2" t="s">
        <v>173</v>
      </c>
      <c r="F242" t="s">
        <v>211</v>
      </c>
      <c r="G242" s="50">
        <v>16668</v>
      </c>
      <c r="H242" s="50">
        <v>0</v>
      </c>
      <c r="I242" s="50"/>
      <c r="J242" s="50"/>
      <c r="K242" s="50"/>
      <c r="L242" s="50">
        <v>16668</v>
      </c>
      <c r="M242" s="53">
        <f t="shared" si="3"/>
        <v>16668</v>
      </c>
    </row>
    <row r="243" spans="1:13" x14ac:dyDescent="0.25">
      <c r="A243" s="2" t="str">
        <f>INDEX(Departments[#Data],MATCH(B243,Departments[[#Data],[Department]],0),2)</f>
        <v>Large</v>
      </c>
      <c r="B243" s="51" t="s">
        <v>97</v>
      </c>
      <c r="C243" s="2" t="s">
        <v>208</v>
      </c>
      <c r="D243" t="s">
        <v>171</v>
      </c>
      <c r="E243" s="2" t="s">
        <v>173</v>
      </c>
      <c r="F243" t="s">
        <v>213</v>
      </c>
      <c r="G243" s="50">
        <v>9733897.3000000007</v>
      </c>
      <c r="H243" s="50">
        <v>9574359.3600000013</v>
      </c>
      <c r="I243" s="50"/>
      <c r="J243" s="50"/>
      <c r="K243" s="50"/>
      <c r="L243" s="50">
        <v>19308256.660000004</v>
      </c>
      <c r="M243" s="53">
        <f t="shared" si="3"/>
        <v>9654128.3300000019</v>
      </c>
    </row>
    <row r="244" spans="1:13" x14ac:dyDescent="0.25">
      <c r="A244" s="2" t="str">
        <f>INDEX(Departments[#Data],MATCH(B244,Departments[[#Data],[Department]],0),2)</f>
        <v>Large</v>
      </c>
      <c r="B244" s="2" t="s">
        <v>100</v>
      </c>
      <c r="C244" s="2" t="s">
        <v>170</v>
      </c>
      <c r="D244" t="s">
        <v>171</v>
      </c>
      <c r="E244" s="2" t="s">
        <v>170</v>
      </c>
      <c r="F244" t="s">
        <v>170</v>
      </c>
      <c r="G244" s="50">
        <v>521612.4</v>
      </c>
      <c r="H244" s="50">
        <v>3144801.5</v>
      </c>
      <c r="I244" s="50">
        <v>960581.5</v>
      </c>
      <c r="J244" s="50">
        <v>928371.19999999995</v>
      </c>
      <c r="K244" s="50">
        <v>0</v>
      </c>
      <c r="L244" s="50">
        <v>5555366.5999999996</v>
      </c>
      <c r="M244" s="53">
        <f t="shared" si="3"/>
        <v>1388841.6500000001</v>
      </c>
    </row>
    <row r="245" spans="1:13" x14ac:dyDescent="0.25">
      <c r="A245" s="2" t="str">
        <f>INDEX(Departments[#Data],MATCH(B245,Departments[[#Data],[Department]],0),2)</f>
        <v>Large</v>
      </c>
      <c r="B245" s="2" t="s">
        <v>100</v>
      </c>
      <c r="C245" s="2" t="s">
        <v>172</v>
      </c>
      <c r="D245" t="s">
        <v>171</v>
      </c>
      <c r="E245" s="2" t="s">
        <v>173</v>
      </c>
      <c r="F245" t="s">
        <v>174</v>
      </c>
      <c r="G245" s="50">
        <v>5608837.1600000001</v>
      </c>
      <c r="H245" s="50">
        <v>51855518.420000002</v>
      </c>
      <c r="I245" s="50">
        <v>318173172.82999998</v>
      </c>
      <c r="J245" s="50">
        <v>348066069.24999994</v>
      </c>
      <c r="K245" s="50">
        <v>100849225.61</v>
      </c>
      <c r="L245" s="50">
        <v>824552823.26999986</v>
      </c>
      <c r="M245" s="53">
        <f t="shared" si="3"/>
        <v>164910564.65399998</v>
      </c>
    </row>
    <row r="246" spans="1:13" x14ac:dyDescent="0.25">
      <c r="A246" s="2" t="str">
        <f>INDEX(Departments[#Data],MATCH(B246,Departments[[#Data],[Department]],0),2)</f>
        <v>Large</v>
      </c>
      <c r="B246" s="2" t="s">
        <v>100</v>
      </c>
      <c r="C246" s="2" t="s">
        <v>172</v>
      </c>
      <c r="D246" t="s">
        <v>171</v>
      </c>
      <c r="E246" s="2" t="s">
        <v>173</v>
      </c>
      <c r="F246" t="s">
        <v>172</v>
      </c>
      <c r="G246" s="50">
        <v>1316588.8999999999</v>
      </c>
      <c r="H246" s="50">
        <v>1711966.71</v>
      </c>
      <c r="I246" s="50">
        <v>4525942.1900000004</v>
      </c>
      <c r="J246" s="50">
        <v>0</v>
      </c>
      <c r="K246" s="50">
        <v>0</v>
      </c>
      <c r="L246" s="50">
        <v>7554497.8000000007</v>
      </c>
      <c r="M246" s="53">
        <f t="shared" si="3"/>
        <v>2518165.9333333336</v>
      </c>
    </row>
    <row r="247" spans="1:13" x14ac:dyDescent="0.25">
      <c r="A247" s="2" t="str">
        <f>INDEX(Departments[#Data],MATCH(B247,Departments[[#Data],[Department]],0),2)</f>
        <v>Large</v>
      </c>
      <c r="B247" s="2" t="s">
        <v>100</v>
      </c>
      <c r="C247" s="2" t="s">
        <v>230</v>
      </c>
      <c r="D247" t="s">
        <v>171</v>
      </c>
      <c r="E247" s="2" t="s">
        <v>173</v>
      </c>
      <c r="F247" t="s">
        <v>230</v>
      </c>
      <c r="G247" s="50"/>
      <c r="H247" s="50"/>
      <c r="I247" s="50">
        <v>0</v>
      </c>
      <c r="J247" s="50"/>
      <c r="K247" s="50"/>
      <c r="L247" s="50">
        <v>0</v>
      </c>
      <c r="M247" s="53">
        <f t="shared" si="3"/>
        <v>0</v>
      </c>
    </row>
    <row r="248" spans="1:13" x14ac:dyDescent="0.25">
      <c r="A248" s="2" t="str">
        <f>INDEX(Departments[#Data],MATCH(B248,Departments[[#Data],[Department]],0),2)</f>
        <v>Large</v>
      </c>
      <c r="B248" s="2" t="s">
        <v>100</v>
      </c>
      <c r="C248" s="2" t="s">
        <v>175</v>
      </c>
      <c r="D248" t="s">
        <v>171</v>
      </c>
      <c r="E248" s="2" t="s">
        <v>176</v>
      </c>
      <c r="F248" t="s">
        <v>175</v>
      </c>
      <c r="G248" s="50">
        <v>1288018.6399999999</v>
      </c>
      <c r="H248" s="50">
        <v>968265.36999999988</v>
      </c>
      <c r="I248" s="50">
        <v>313568.71999999997</v>
      </c>
      <c r="J248" s="50">
        <v>185356.47999999998</v>
      </c>
      <c r="K248" s="50">
        <v>106108.94</v>
      </c>
      <c r="L248" s="50">
        <v>2861318.1499999994</v>
      </c>
      <c r="M248" s="53">
        <f t="shared" si="3"/>
        <v>572263.62999999989</v>
      </c>
    </row>
    <row r="249" spans="1:13" x14ac:dyDescent="0.25">
      <c r="A249" s="2" t="str">
        <f>INDEX(Departments[#Data],MATCH(B249,Departments[[#Data],[Department]],0),2)</f>
        <v>Large</v>
      </c>
      <c r="B249" s="2" t="s">
        <v>100</v>
      </c>
      <c r="C249" s="2" t="s">
        <v>177</v>
      </c>
      <c r="D249" t="s">
        <v>178</v>
      </c>
      <c r="E249" s="2" t="s">
        <v>179</v>
      </c>
      <c r="F249" t="s">
        <v>180</v>
      </c>
      <c r="G249" s="50">
        <v>966882.93</v>
      </c>
      <c r="H249" s="50"/>
      <c r="I249" s="50"/>
      <c r="J249" s="50"/>
      <c r="K249" s="50"/>
      <c r="L249" s="50">
        <v>966882.93</v>
      </c>
      <c r="M249" s="53">
        <f t="shared" si="3"/>
        <v>966882.93</v>
      </c>
    </row>
    <row r="250" spans="1:13" x14ac:dyDescent="0.25">
      <c r="A250" s="2" t="str">
        <f>INDEX(Departments[#Data],MATCH(B250,Departments[[#Data],[Department]],0),2)</f>
        <v>Large</v>
      </c>
      <c r="B250" s="2" t="s">
        <v>100</v>
      </c>
      <c r="C250" s="2" t="s">
        <v>177</v>
      </c>
      <c r="D250" t="s">
        <v>178</v>
      </c>
      <c r="E250" s="2" t="s">
        <v>179</v>
      </c>
      <c r="F250" t="s">
        <v>183</v>
      </c>
      <c r="G250" s="50">
        <v>18898</v>
      </c>
      <c r="H250" s="50">
        <v>99716.35</v>
      </c>
      <c r="I250" s="50">
        <v>4785.6099999999997</v>
      </c>
      <c r="J250" s="50">
        <v>508680.93</v>
      </c>
      <c r="K250" s="50">
        <v>3998</v>
      </c>
      <c r="L250" s="50">
        <v>636078.89000000013</v>
      </c>
      <c r="M250" s="53">
        <f t="shared" si="3"/>
        <v>127215.77800000001</v>
      </c>
    </row>
    <row r="251" spans="1:13" x14ac:dyDescent="0.25">
      <c r="A251" s="2" t="str">
        <f>INDEX(Departments[#Data],MATCH(B251,Departments[[#Data],[Department]],0),2)</f>
        <v>Large</v>
      </c>
      <c r="B251" s="2" t="s">
        <v>100</v>
      </c>
      <c r="C251" s="2" t="s">
        <v>177</v>
      </c>
      <c r="D251" t="s">
        <v>178</v>
      </c>
      <c r="E251" s="2" t="s">
        <v>179</v>
      </c>
      <c r="F251" t="s">
        <v>184</v>
      </c>
      <c r="G251" s="50">
        <v>49080.68</v>
      </c>
      <c r="H251" s="50">
        <v>21572208.02</v>
      </c>
      <c r="I251" s="50">
        <v>12449429.880000001</v>
      </c>
      <c r="J251" s="50">
        <v>0</v>
      </c>
      <c r="K251" s="50">
        <v>10429.52</v>
      </c>
      <c r="L251" s="50">
        <v>34081148.100000009</v>
      </c>
      <c r="M251" s="53">
        <f t="shared" si="3"/>
        <v>8520287.0250000004</v>
      </c>
    </row>
    <row r="252" spans="1:13" x14ac:dyDescent="0.25">
      <c r="A252" s="2" t="str">
        <f>INDEX(Departments[#Data],MATCH(B252,Departments[[#Data],[Department]],0),2)</f>
        <v>Large</v>
      </c>
      <c r="B252" s="2" t="s">
        <v>100</v>
      </c>
      <c r="C252" s="2" t="s">
        <v>177</v>
      </c>
      <c r="D252" t="s">
        <v>178</v>
      </c>
      <c r="E252" s="2" t="s">
        <v>179</v>
      </c>
      <c r="F252" t="s">
        <v>185</v>
      </c>
      <c r="G252" s="50">
        <v>249635022.61000001</v>
      </c>
      <c r="H252" s="50">
        <v>1066580.51</v>
      </c>
      <c r="I252" s="50">
        <v>194361.39</v>
      </c>
      <c r="J252" s="50">
        <v>2883352.2800000003</v>
      </c>
      <c r="K252" s="50">
        <v>0</v>
      </c>
      <c r="L252" s="50">
        <v>253779316.78999999</v>
      </c>
      <c r="M252" s="53">
        <f t="shared" si="3"/>
        <v>63444829.197499998</v>
      </c>
    </row>
    <row r="253" spans="1:13" x14ac:dyDescent="0.25">
      <c r="A253" s="2" t="str">
        <f>INDEX(Departments[#Data],MATCH(B253,Departments[[#Data],[Department]],0),2)</f>
        <v>Large</v>
      </c>
      <c r="B253" s="2" t="s">
        <v>100</v>
      </c>
      <c r="C253" s="2" t="s">
        <v>177</v>
      </c>
      <c r="D253" t="s">
        <v>178</v>
      </c>
      <c r="E253" s="2" t="s">
        <v>179</v>
      </c>
      <c r="F253" t="s">
        <v>186</v>
      </c>
      <c r="G253" s="50">
        <v>5198284.49</v>
      </c>
      <c r="H253" s="50">
        <v>217551.9</v>
      </c>
      <c r="I253" s="50">
        <v>0</v>
      </c>
      <c r="J253" s="50">
        <v>0</v>
      </c>
      <c r="K253" s="50"/>
      <c r="L253" s="50">
        <v>5415836.3900000006</v>
      </c>
      <c r="M253" s="53">
        <f t="shared" si="3"/>
        <v>2707918.1950000003</v>
      </c>
    </row>
    <row r="254" spans="1:13" x14ac:dyDescent="0.25">
      <c r="A254" s="2" t="str">
        <f>INDEX(Departments[#Data],MATCH(B254,Departments[[#Data],[Department]],0),2)</f>
        <v>Large</v>
      </c>
      <c r="B254" s="2" t="s">
        <v>100</v>
      </c>
      <c r="C254" s="2" t="s">
        <v>177</v>
      </c>
      <c r="D254" t="s">
        <v>178</v>
      </c>
      <c r="E254" s="2" t="s">
        <v>179</v>
      </c>
      <c r="F254" t="s">
        <v>187</v>
      </c>
      <c r="G254" s="50">
        <v>12591494.220000001</v>
      </c>
      <c r="H254" s="50"/>
      <c r="I254" s="50"/>
      <c r="J254" s="50">
        <v>45090.400000000001</v>
      </c>
      <c r="K254" s="50"/>
      <c r="L254" s="50">
        <v>12636584.620000001</v>
      </c>
      <c r="M254" s="53">
        <f t="shared" si="3"/>
        <v>6318292.3100000005</v>
      </c>
    </row>
    <row r="255" spans="1:13" x14ac:dyDescent="0.25">
      <c r="A255" s="2" t="str">
        <f>INDEX(Departments[#Data],MATCH(B255,Departments[[#Data],[Department]],0),2)</f>
        <v>Large</v>
      </c>
      <c r="B255" s="2" t="s">
        <v>100</v>
      </c>
      <c r="C255" s="2" t="s">
        <v>79</v>
      </c>
      <c r="D255" t="s">
        <v>80</v>
      </c>
      <c r="E255" s="2" t="s">
        <v>81</v>
      </c>
      <c r="F255" t="s">
        <v>101</v>
      </c>
      <c r="G255" s="50"/>
      <c r="H255" s="50"/>
      <c r="I255" s="50"/>
      <c r="J255" s="50">
        <v>0</v>
      </c>
      <c r="K255" s="50"/>
      <c r="L255" s="50">
        <v>0</v>
      </c>
      <c r="M255" s="53">
        <f t="shared" si="3"/>
        <v>0</v>
      </c>
    </row>
    <row r="256" spans="1:13" x14ac:dyDescent="0.25">
      <c r="A256" s="2" t="str">
        <f>INDEX(Departments[#Data],MATCH(B256,Departments[[#Data],[Department]],0),2)</f>
        <v>Large</v>
      </c>
      <c r="B256" s="2" t="s">
        <v>100</v>
      </c>
      <c r="C256" s="2" t="s">
        <v>79</v>
      </c>
      <c r="D256" t="s">
        <v>80</v>
      </c>
      <c r="E256" s="2" t="s">
        <v>81</v>
      </c>
      <c r="F256" t="s">
        <v>92</v>
      </c>
      <c r="G256" s="50"/>
      <c r="H256" s="50"/>
      <c r="I256" s="50"/>
      <c r="J256" s="50">
        <v>241334.98</v>
      </c>
      <c r="K256" s="50">
        <v>103429.27</v>
      </c>
      <c r="L256" s="50">
        <v>344764.25</v>
      </c>
      <c r="M256" s="53">
        <f t="shared" si="3"/>
        <v>172382.125</v>
      </c>
    </row>
    <row r="257" spans="1:13" x14ac:dyDescent="0.25">
      <c r="A257" s="2" t="str">
        <f>INDEX(Departments[#Data],MATCH(B257,Departments[[#Data],[Department]],0),2)</f>
        <v>Large</v>
      </c>
      <c r="B257" s="2" t="s">
        <v>100</v>
      </c>
      <c r="C257" s="2" t="s">
        <v>79</v>
      </c>
      <c r="D257" t="s">
        <v>80</v>
      </c>
      <c r="E257" s="2" t="s">
        <v>81</v>
      </c>
      <c r="F257" t="s">
        <v>218</v>
      </c>
      <c r="G257" s="50">
        <v>133747.74</v>
      </c>
      <c r="H257" s="50">
        <v>484141.59</v>
      </c>
      <c r="I257" s="50">
        <v>1992655.58</v>
      </c>
      <c r="J257" s="50">
        <v>451171.02</v>
      </c>
      <c r="K257" s="50">
        <v>0</v>
      </c>
      <c r="L257" s="50">
        <v>3061715.93</v>
      </c>
      <c r="M257" s="53">
        <f t="shared" si="3"/>
        <v>765428.98250000004</v>
      </c>
    </row>
    <row r="258" spans="1:13" x14ac:dyDescent="0.25">
      <c r="A258" s="2" t="str">
        <f>INDEX(Departments[#Data],MATCH(B258,Departments[[#Data],[Department]],0),2)</f>
        <v>Large</v>
      </c>
      <c r="B258" s="2" t="s">
        <v>100</v>
      </c>
      <c r="C258" s="2" t="s">
        <v>79</v>
      </c>
      <c r="D258" t="s">
        <v>80</v>
      </c>
      <c r="E258" s="2" t="s">
        <v>81</v>
      </c>
      <c r="F258" t="s">
        <v>82</v>
      </c>
      <c r="G258" s="50">
        <v>59280</v>
      </c>
      <c r="H258" s="50">
        <v>0</v>
      </c>
      <c r="I258" s="50">
        <v>6559744.04</v>
      </c>
      <c r="J258" s="50">
        <v>57000.9</v>
      </c>
      <c r="K258" s="50">
        <v>15666666.640000001</v>
      </c>
      <c r="L258" s="50">
        <v>22342691.580000002</v>
      </c>
      <c r="M258" s="53">
        <f t="shared" si="3"/>
        <v>5585672.8950000005</v>
      </c>
    </row>
    <row r="259" spans="1:13" x14ac:dyDescent="0.25">
      <c r="A259" s="2" t="str">
        <f>INDEX(Departments[#Data],MATCH(B259,Departments[[#Data],[Department]],0),2)</f>
        <v>Large</v>
      </c>
      <c r="B259" s="2" t="s">
        <v>100</v>
      </c>
      <c r="C259" s="2" t="s">
        <v>79</v>
      </c>
      <c r="D259" t="s">
        <v>80</v>
      </c>
      <c r="E259" s="2" t="s">
        <v>81</v>
      </c>
      <c r="F259" t="s">
        <v>219</v>
      </c>
      <c r="G259" s="50">
        <v>22816011.25</v>
      </c>
      <c r="H259" s="50">
        <v>27939975.640000001</v>
      </c>
      <c r="I259" s="50">
        <v>91711210.670000002</v>
      </c>
      <c r="J259" s="50">
        <v>272781283.73000002</v>
      </c>
      <c r="K259" s="50">
        <v>89352366.409999996</v>
      </c>
      <c r="L259" s="50">
        <v>504600847.70000005</v>
      </c>
      <c r="M259" s="53">
        <f t="shared" ref="M259:M322" si="4">IFERROR(AVERAGEIFS(G259:K259,G259:K259,"&lt;&gt;0"),0)</f>
        <v>100920169.54000001</v>
      </c>
    </row>
    <row r="260" spans="1:13" x14ac:dyDescent="0.25">
      <c r="A260" s="2" t="str">
        <f>INDEX(Departments[#Data],MATCH(B260,Departments[[#Data],[Department]],0),2)</f>
        <v>Large</v>
      </c>
      <c r="B260" s="2" t="s">
        <v>100</v>
      </c>
      <c r="C260" s="2" t="s">
        <v>79</v>
      </c>
      <c r="D260" t="s">
        <v>80</v>
      </c>
      <c r="E260" s="2" t="s">
        <v>81</v>
      </c>
      <c r="F260" t="s">
        <v>189</v>
      </c>
      <c r="G260" s="50"/>
      <c r="H260" s="50">
        <v>3878813.83</v>
      </c>
      <c r="I260" s="50">
        <v>4403467.45</v>
      </c>
      <c r="J260" s="50">
        <v>21604396.800000001</v>
      </c>
      <c r="K260" s="50">
        <v>55348015.350000001</v>
      </c>
      <c r="L260" s="50">
        <v>85234693.430000007</v>
      </c>
      <c r="M260" s="53">
        <f t="shared" si="4"/>
        <v>21308673.357500002</v>
      </c>
    </row>
    <row r="261" spans="1:13" x14ac:dyDescent="0.25">
      <c r="A261" s="2" t="str">
        <f>INDEX(Departments[#Data],MATCH(B261,Departments[[#Data],[Department]],0),2)</f>
        <v>Large</v>
      </c>
      <c r="B261" s="2" t="s">
        <v>100</v>
      </c>
      <c r="C261" s="2" t="s">
        <v>190</v>
      </c>
      <c r="D261" t="s">
        <v>190</v>
      </c>
      <c r="E261" s="2" t="s">
        <v>176</v>
      </c>
      <c r="F261" t="s">
        <v>191</v>
      </c>
      <c r="G261" s="50">
        <v>419787.91999999987</v>
      </c>
      <c r="H261" s="50">
        <v>380340.74</v>
      </c>
      <c r="I261" s="50">
        <v>199324.43999999997</v>
      </c>
      <c r="J261" s="50">
        <v>320433.08999999997</v>
      </c>
      <c r="K261" s="50">
        <v>262792.95</v>
      </c>
      <c r="L261" s="50">
        <v>1582679.1399999997</v>
      </c>
      <c r="M261" s="53">
        <f t="shared" si="4"/>
        <v>316535.82799999998</v>
      </c>
    </row>
    <row r="262" spans="1:13" x14ac:dyDescent="0.25">
      <c r="A262" s="2" t="str">
        <f>INDEX(Departments[#Data],MATCH(B262,Departments[[#Data],[Department]],0),2)</f>
        <v>Large</v>
      </c>
      <c r="B262" s="2" t="s">
        <v>100</v>
      </c>
      <c r="C262" s="2" t="s">
        <v>190</v>
      </c>
      <c r="D262" t="s">
        <v>190</v>
      </c>
      <c r="E262" s="2" t="s">
        <v>176</v>
      </c>
      <c r="F262" t="s">
        <v>192</v>
      </c>
      <c r="G262" s="50"/>
      <c r="H262" s="50">
        <v>748106.95</v>
      </c>
      <c r="I262" s="50">
        <v>928800.22</v>
      </c>
      <c r="J262" s="50">
        <v>1214751.8400000001</v>
      </c>
      <c r="K262" s="50">
        <v>352783.35999999999</v>
      </c>
      <c r="L262" s="50">
        <v>3244442.37</v>
      </c>
      <c r="M262" s="53">
        <f t="shared" si="4"/>
        <v>811110.59249999991</v>
      </c>
    </row>
    <row r="263" spans="1:13" x14ac:dyDescent="0.25">
      <c r="A263" s="2" t="str">
        <f>INDEX(Departments[#Data],MATCH(B263,Departments[[#Data],[Department]],0),2)</f>
        <v>Large</v>
      </c>
      <c r="B263" s="2" t="s">
        <v>100</v>
      </c>
      <c r="C263" s="2" t="s">
        <v>190</v>
      </c>
      <c r="D263" t="s">
        <v>190</v>
      </c>
      <c r="E263" s="2" t="s">
        <v>193</v>
      </c>
      <c r="F263" t="s">
        <v>194</v>
      </c>
      <c r="G263" s="50">
        <v>140290048.56</v>
      </c>
      <c r="H263" s="50">
        <v>152922341.72999999</v>
      </c>
      <c r="I263" s="50">
        <v>127880119.3</v>
      </c>
      <c r="J263" s="50">
        <v>12999986.650000002</v>
      </c>
      <c r="K263" s="50">
        <v>22607005.080000006</v>
      </c>
      <c r="L263" s="50">
        <v>456699501.31999999</v>
      </c>
      <c r="M263" s="53">
        <f t="shared" si="4"/>
        <v>91339900.263999984</v>
      </c>
    </row>
    <row r="264" spans="1:13" x14ac:dyDescent="0.25">
      <c r="A264" s="2" t="str">
        <f>INDEX(Departments[#Data],MATCH(B264,Departments[[#Data],[Department]],0),2)</f>
        <v>Large</v>
      </c>
      <c r="B264" s="2" t="s">
        <v>100</v>
      </c>
      <c r="C264" s="2" t="s">
        <v>190</v>
      </c>
      <c r="D264" t="s">
        <v>190</v>
      </c>
      <c r="E264" s="2" t="s">
        <v>193</v>
      </c>
      <c r="F264" t="s">
        <v>214</v>
      </c>
      <c r="G264" s="50">
        <v>206192.41999999998</v>
      </c>
      <c r="H264" s="50">
        <v>1313304.49</v>
      </c>
      <c r="I264" s="50">
        <v>63558.6</v>
      </c>
      <c r="J264" s="50">
        <v>215253.59</v>
      </c>
      <c r="K264" s="50">
        <v>0</v>
      </c>
      <c r="L264" s="50">
        <v>1798309.0999999999</v>
      </c>
      <c r="M264" s="53">
        <f t="shared" si="4"/>
        <v>449577.27500000002</v>
      </c>
    </row>
    <row r="265" spans="1:13" x14ac:dyDescent="0.25">
      <c r="A265" s="2" t="str">
        <f>INDEX(Departments[#Data],MATCH(B265,Departments[[#Data],[Department]],0),2)</f>
        <v>Large</v>
      </c>
      <c r="B265" s="2" t="s">
        <v>100</v>
      </c>
      <c r="C265" s="2" t="s">
        <v>222</v>
      </c>
      <c r="D265" t="s">
        <v>223</v>
      </c>
      <c r="E265" s="2" t="s">
        <v>223</v>
      </c>
      <c r="F265" t="s">
        <v>222</v>
      </c>
      <c r="G265" s="50">
        <v>0</v>
      </c>
      <c r="H265" s="50"/>
      <c r="I265" s="50">
        <v>317000</v>
      </c>
      <c r="J265" s="50">
        <v>237570.45</v>
      </c>
      <c r="K265" s="50">
        <v>710841</v>
      </c>
      <c r="L265" s="50">
        <v>1265411.45</v>
      </c>
      <c r="M265" s="53">
        <f t="shared" si="4"/>
        <v>421803.81666666665</v>
      </c>
    </row>
    <row r="266" spans="1:13" x14ac:dyDescent="0.25">
      <c r="A266" s="2" t="str">
        <f>INDEX(Departments[#Data],MATCH(B266,Departments[[#Data],[Department]],0),2)</f>
        <v>Large</v>
      </c>
      <c r="B266" s="2" t="s">
        <v>100</v>
      </c>
      <c r="C266" s="2" t="s">
        <v>224</v>
      </c>
      <c r="D266" t="s">
        <v>223</v>
      </c>
      <c r="E266" s="2" t="s">
        <v>223</v>
      </c>
      <c r="F266" t="s">
        <v>224</v>
      </c>
      <c r="G266" s="50"/>
      <c r="H266" s="50">
        <v>184980</v>
      </c>
      <c r="I266" s="50">
        <v>0</v>
      </c>
      <c r="J266" s="50">
        <v>3348151.46</v>
      </c>
      <c r="K266" s="50">
        <v>0</v>
      </c>
      <c r="L266" s="50">
        <v>3533131.46</v>
      </c>
      <c r="M266" s="53">
        <f t="shared" si="4"/>
        <v>1766565.73</v>
      </c>
    </row>
    <row r="267" spans="1:13" x14ac:dyDescent="0.25">
      <c r="A267" s="2" t="str">
        <f>INDEX(Departments[#Data],MATCH(B267,Departments[[#Data],[Department]],0),2)</f>
        <v>Large</v>
      </c>
      <c r="B267" s="2" t="s">
        <v>100</v>
      </c>
      <c r="C267" s="2" t="s">
        <v>225</v>
      </c>
      <c r="D267" t="s">
        <v>223</v>
      </c>
      <c r="E267" s="2" t="s">
        <v>223</v>
      </c>
      <c r="F267" t="s">
        <v>226</v>
      </c>
      <c r="G267" s="50"/>
      <c r="H267" s="50">
        <v>322160</v>
      </c>
      <c r="I267" s="50">
        <v>1214642.2</v>
      </c>
      <c r="J267" s="50">
        <v>436512</v>
      </c>
      <c r="K267" s="50">
        <v>0</v>
      </c>
      <c r="L267" s="50">
        <v>1973314.2</v>
      </c>
      <c r="M267" s="53">
        <f t="shared" si="4"/>
        <v>657771.4</v>
      </c>
    </row>
    <row r="268" spans="1:13" x14ac:dyDescent="0.25">
      <c r="A268" s="2" t="str">
        <f>INDEX(Departments[#Data],MATCH(B268,Departments[[#Data],[Department]],0),2)</f>
        <v>Large</v>
      </c>
      <c r="B268" s="2" t="s">
        <v>100</v>
      </c>
      <c r="C268" s="2" t="s">
        <v>84</v>
      </c>
      <c r="D268" t="s">
        <v>80</v>
      </c>
      <c r="E268" s="2" t="s">
        <v>84</v>
      </c>
      <c r="F268" t="s">
        <v>195</v>
      </c>
      <c r="G268" s="50">
        <v>5765761.3500000006</v>
      </c>
      <c r="H268" s="50">
        <v>2174653.17</v>
      </c>
      <c r="I268" s="50">
        <v>1893384.38</v>
      </c>
      <c r="J268" s="50">
        <v>1113693.45</v>
      </c>
      <c r="K268" s="50">
        <v>1080429.9099999999</v>
      </c>
      <c r="L268" s="50">
        <v>12027922.26</v>
      </c>
      <c r="M268" s="53">
        <f t="shared" si="4"/>
        <v>2405584.452</v>
      </c>
    </row>
    <row r="269" spans="1:13" x14ac:dyDescent="0.25">
      <c r="A269" s="2" t="str">
        <f>INDEX(Departments[#Data],MATCH(B269,Departments[[#Data],[Department]],0),2)</f>
        <v>Large</v>
      </c>
      <c r="B269" s="2" t="s">
        <v>100</v>
      </c>
      <c r="C269" s="2" t="s">
        <v>84</v>
      </c>
      <c r="D269" t="s">
        <v>80</v>
      </c>
      <c r="E269" s="2" t="s">
        <v>84</v>
      </c>
      <c r="F269" t="s">
        <v>196</v>
      </c>
      <c r="G269" s="50">
        <v>420045.97</v>
      </c>
      <c r="H269" s="50">
        <v>672080.34</v>
      </c>
      <c r="I269" s="50">
        <v>497906.49</v>
      </c>
      <c r="J269" s="50">
        <v>514341.83</v>
      </c>
      <c r="K269" s="50">
        <v>530921.21</v>
      </c>
      <c r="L269" s="50">
        <v>2635295.84</v>
      </c>
      <c r="M269" s="53">
        <f t="shared" si="4"/>
        <v>527059.16799999995</v>
      </c>
    </row>
    <row r="270" spans="1:13" x14ac:dyDescent="0.25">
      <c r="A270" s="2" t="str">
        <f>INDEX(Departments[#Data],MATCH(B270,Departments[[#Data],[Department]],0),2)</f>
        <v>Large</v>
      </c>
      <c r="B270" s="2" t="s">
        <v>100</v>
      </c>
      <c r="C270" s="2" t="s">
        <v>84</v>
      </c>
      <c r="D270" t="s">
        <v>80</v>
      </c>
      <c r="E270" s="2" t="s">
        <v>84</v>
      </c>
      <c r="F270" t="s">
        <v>197</v>
      </c>
      <c r="G270" s="50">
        <v>4718760.0599999996</v>
      </c>
      <c r="H270" s="50">
        <v>6651039.9699999997</v>
      </c>
      <c r="I270" s="50">
        <v>7374329.9299999997</v>
      </c>
      <c r="J270" s="50">
        <v>6732922.8099999996</v>
      </c>
      <c r="K270" s="50">
        <v>4771490.7699999996</v>
      </c>
      <c r="L270" s="50">
        <v>30248543.539999999</v>
      </c>
      <c r="M270" s="53">
        <f t="shared" si="4"/>
        <v>6049708.7079999996</v>
      </c>
    </row>
    <row r="271" spans="1:13" x14ac:dyDescent="0.25">
      <c r="A271" s="2" t="str">
        <f>INDEX(Departments[#Data],MATCH(B271,Departments[[#Data],[Department]],0),2)</f>
        <v>Large</v>
      </c>
      <c r="B271" s="2" t="s">
        <v>100</v>
      </c>
      <c r="C271" s="2" t="s">
        <v>84</v>
      </c>
      <c r="D271" t="s">
        <v>80</v>
      </c>
      <c r="E271" s="2" t="s">
        <v>84</v>
      </c>
      <c r="F271" t="s">
        <v>215</v>
      </c>
      <c r="G271" s="50"/>
      <c r="H271" s="50"/>
      <c r="I271" s="50"/>
      <c r="J271" s="50">
        <v>0</v>
      </c>
      <c r="K271" s="50"/>
      <c r="L271" s="50">
        <v>0</v>
      </c>
      <c r="M271" s="53">
        <f t="shared" si="4"/>
        <v>0</v>
      </c>
    </row>
    <row r="272" spans="1:13" x14ac:dyDescent="0.25">
      <c r="A272" s="2" t="str">
        <f>INDEX(Departments[#Data],MATCH(B272,Departments[[#Data],[Department]],0),2)</f>
        <v>Large</v>
      </c>
      <c r="B272" s="2" t="s">
        <v>100</v>
      </c>
      <c r="C272" s="2" t="s">
        <v>84</v>
      </c>
      <c r="D272" t="s">
        <v>80</v>
      </c>
      <c r="E272" s="2" t="s">
        <v>84</v>
      </c>
      <c r="F272" t="s">
        <v>198</v>
      </c>
      <c r="G272" s="50">
        <v>19198105.059999999</v>
      </c>
      <c r="H272" s="50">
        <v>18115586.469999999</v>
      </c>
      <c r="I272" s="50">
        <v>19047454.27</v>
      </c>
      <c r="J272" s="50">
        <v>17313612.59</v>
      </c>
      <c r="K272" s="50">
        <v>24467158.710000001</v>
      </c>
      <c r="L272" s="50">
        <v>98141917.099999994</v>
      </c>
      <c r="M272" s="53">
        <f t="shared" si="4"/>
        <v>19628383.419999998</v>
      </c>
    </row>
    <row r="273" spans="1:13" x14ac:dyDescent="0.25">
      <c r="A273" s="2" t="str">
        <f>INDEX(Departments[#Data],MATCH(B273,Departments[[#Data],[Department]],0),2)</f>
        <v>Large</v>
      </c>
      <c r="B273" s="2" t="s">
        <v>100</v>
      </c>
      <c r="C273" s="2" t="s">
        <v>84</v>
      </c>
      <c r="D273" t="s">
        <v>80</v>
      </c>
      <c r="E273" s="2" t="s">
        <v>84</v>
      </c>
      <c r="F273" t="s">
        <v>85</v>
      </c>
      <c r="G273" s="50">
        <v>0</v>
      </c>
      <c r="H273" s="50">
        <v>0</v>
      </c>
      <c r="I273" s="50"/>
      <c r="J273" s="50"/>
      <c r="K273" s="50"/>
      <c r="L273" s="50">
        <v>0</v>
      </c>
      <c r="M273" s="53">
        <f t="shared" si="4"/>
        <v>0</v>
      </c>
    </row>
    <row r="274" spans="1:13" x14ac:dyDescent="0.25">
      <c r="A274" s="2" t="str">
        <f>INDEX(Departments[#Data],MATCH(B274,Departments[[#Data],[Department]],0),2)</f>
        <v>Large</v>
      </c>
      <c r="B274" s="2" t="s">
        <v>100</v>
      </c>
      <c r="C274" s="2" t="s">
        <v>84</v>
      </c>
      <c r="D274" t="s">
        <v>80</v>
      </c>
      <c r="E274" s="2" t="s">
        <v>84</v>
      </c>
      <c r="F274" t="s">
        <v>94</v>
      </c>
      <c r="G274" s="50">
        <v>0</v>
      </c>
      <c r="H274" s="50">
        <v>0</v>
      </c>
      <c r="I274" s="50"/>
      <c r="J274" s="50"/>
      <c r="K274" s="50"/>
      <c r="L274" s="50">
        <v>0</v>
      </c>
      <c r="M274" s="53">
        <f t="shared" si="4"/>
        <v>0</v>
      </c>
    </row>
    <row r="275" spans="1:13" x14ac:dyDescent="0.25">
      <c r="A275" s="2" t="str">
        <f>INDEX(Departments[#Data],MATCH(B275,Departments[[#Data],[Department]],0),2)</f>
        <v>Large</v>
      </c>
      <c r="B275" s="2" t="s">
        <v>100</v>
      </c>
      <c r="C275" s="2" t="s">
        <v>84</v>
      </c>
      <c r="D275" t="s">
        <v>80</v>
      </c>
      <c r="E275" s="2" t="s">
        <v>84</v>
      </c>
      <c r="F275" t="s">
        <v>87</v>
      </c>
      <c r="G275" s="50">
        <v>2716360.18</v>
      </c>
      <c r="H275" s="50">
        <v>2782657.12</v>
      </c>
      <c r="I275" s="50">
        <v>4738617.46</v>
      </c>
      <c r="J275" s="50">
        <v>4102061.34</v>
      </c>
      <c r="K275" s="50">
        <v>3090336.49</v>
      </c>
      <c r="L275" s="50">
        <v>17430032.590000004</v>
      </c>
      <c r="M275" s="53">
        <f t="shared" si="4"/>
        <v>3486006.5180000006</v>
      </c>
    </row>
    <row r="276" spans="1:13" x14ac:dyDescent="0.25">
      <c r="A276" s="2" t="str">
        <f>INDEX(Departments[#Data],MATCH(B276,Departments[[#Data],[Department]],0),2)</f>
        <v>Large</v>
      </c>
      <c r="B276" s="2" t="s">
        <v>100</v>
      </c>
      <c r="C276" s="2" t="s">
        <v>84</v>
      </c>
      <c r="D276" t="s">
        <v>200</v>
      </c>
      <c r="E276" s="2" t="s">
        <v>84</v>
      </c>
      <c r="F276" t="s">
        <v>201</v>
      </c>
      <c r="G276" s="50">
        <v>0</v>
      </c>
      <c r="H276" s="50">
        <v>0</v>
      </c>
      <c r="I276" s="50">
        <v>0</v>
      </c>
      <c r="J276" s="50"/>
      <c r="K276" s="50"/>
      <c r="L276" s="50">
        <v>0</v>
      </c>
      <c r="M276" s="53">
        <f t="shared" si="4"/>
        <v>0</v>
      </c>
    </row>
    <row r="277" spans="1:13" x14ac:dyDescent="0.25">
      <c r="A277" s="2" t="str">
        <f>INDEX(Departments[#Data],MATCH(B277,Departments[[#Data],[Department]],0),2)</f>
        <v>Large</v>
      </c>
      <c r="B277" s="2" t="s">
        <v>100</v>
      </c>
      <c r="C277" s="2" t="s">
        <v>84</v>
      </c>
      <c r="D277" t="s">
        <v>202</v>
      </c>
      <c r="E277" s="2" t="s">
        <v>84</v>
      </c>
      <c r="F277" t="s">
        <v>203</v>
      </c>
      <c r="G277" s="50">
        <v>1932994.27</v>
      </c>
      <c r="H277" s="50">
        <v>2661575.7000000002</v>
      </c>
      <c r="I277" s="50">
        <v>2673479.9900000002</v>
      </c>
      <c r="J277" s="50">
        <v>969191.18</v>
      </c>
      <c r="K277" s="50">
        <v>736736.56</v>
      </c>
      <c r="L277" s="50">
        <v>8973977.7000000011</v>
      </c>
      <c r="M277" s="53">
        <f t="shared" si="4"/>
        <v>1794795.5400000003</v>
      </c>
    </row>
    <row r="278" spans="1:13" x14ac:dyDescent="0.25">
      <c r="A278" s="2" t="str">
        <f>INDEX(Departments[#Data],MATCH(B278,Departments[[#Data],[Department]],0),2)</f>
        <v>Large</v>
      </c>
      <c r="B278" s="2" t="s">
        <v>100</v>
      </c>
      <c r="C278" s="2" t="s">
        <v>204</v>
      </c>
      <c r="D278" t="s">
        <v>178</v>
      </c>
      <c r="E278" s="2" t="s">
        <v>205</v>
      </c>
      <c r="F278" t="s">
        <v>206</v>
      </c>
      <c r="G278" s="50"/>
      <c r="H278" s="50"/>
      <c r="I278" s="50">
        <v>0</v>
      </c>
      <c r="J278" s="50"/>
      <c r="K278" s="50"/>
      <c r="L278" s="50">
        <v>0</v>
      </c>
      <c r="M278" s="53">
        <f t="shared" si="4"/>
        <v>0</v>
      </c>
    </row>
    <row r="279" spans="1:13" x14ac:dyDescent="0.25">
      <c r="A279" s="2" t="str">
        <f>INDEX(Departments[#Data],MATCH(B279,Departments[[#Data],[Department]],0),2)</f>
        <v>Large</v>
      </c>
      <c r="B279" s="2" t="s">
        <v>100</v>
      </c>
      <c r="C279" s="2" t="s">
        <v>204</v>
      </c>
      <c r="D279" t="s">
        <v>178</v>
      </c>
      <c r="E279" s="2" t="s">
        <v>205</v>
      </c>
      <c r="F279" t="s">
        <v>207</v>
      </c>
      <c r="G279" s="50">
        <v>4879496.959999999</v>
      </c>
      <c r="H279" s="50">
        <v>119700</v>
      </c>
      <c r="I279" s="50"/>
      <c r="J279" s="50"/>
      <c r="K279" s="50"/>
      <c r="L279" s="50">
        <v>4999196.959999999</v>
      </c>
      <c r="M279" s="53">
        <f t="shared" si="4"/>
        <v>2499598.4799999995</v>
      </c>
    </row>
    <row r="280" spans="1:13" x14ac:dyDescent="0.25">
      <c r="A280" s="2" t="str">
        <f>INDEX(Departments[#Data],MATCH(B280,Departments[[#Data],[Department]],0),2)</f>
        <v>Large</v>
      </c>
      <c r="B280" s="2" t="s">
        <v>100</v>
      </c>
      <c r="C280" s="2" t="s">
        <v>204</v>
      </c>
      <c r="D280" t="s">
        <v>178</v>
      </c>
      <c r="E280" s="2" t="s">
        <v>205</v>
      </c>
      <c r="F280" t="s">
        <v>229</v>
      </c>
      <c r="G280" s="50">
        <v>412618.27999999997</v>
      </c>
      <c r="H280" s="50">
        <v>7946652.71</v>
      </c>
      <c r="I280" s="50">
        <v>0</v>
      </c>
      <c r="J280" s="50">
        <v>0</v>
      </c>
      <c r="K280" s="50">
        <v>0</v>
      </c>
      <c r="L280" s="50">
        <v>8359270.9900000002</v>
      </c>
      <c r="M280" s="53">
        <f t="shared" si="4"/>
        <v>4179635.4950000001</v>
      </c>
    </row>
    <row r="281" spans="1:13" x14ac:dyDescent="0.25">
      <c r="A281" s="2" t="str">
        <f>INDEX(Departments[#Data],MATCH(B281,Departments[[#Data],[Department]],0),2)</f>
        <v>Large</v>
      </c>
      <c r="B281" s="2" t="s">
        <v>100</v>
      </c>
      <c r="C281" s="2" t="s">
        <v>208</v>
      </c>
      <c r="D281" t="s">
        <v>171</v>
      </c>
      <c r="E281" s="2" t="s">
        <v>173</v>
      </c>
      <c r="F281" t="s">
        <v>209</v>
      </c>
      <c r="G281" s="50">
        <v>127457.57999999999</v>
      </c>
      <c r="H281" s="50">
        <v>113665.53000000001</v>
      </c>
      <c r="I281" s="50">
        <v>55508.189999999995</v>
      </c>
      <c r="J281" s="50">
        <v>93341.5</v>
      </c>
      <c r="K281" s="50">
        <v>28576.2</v>
      </c>
      <c r="L281" s="50">
        <v>418549.00000000006</v>
      </c>
      <c r="M281" s="53">
        <f t="shared" si="4"/>
        <v>83709.8</v>
      </c>
    </row>
    <row r="282" spans="1:13" x14ac:dyDescent="0.25">
      <c r="A282" s="2" t="str">
        <f>INDEX(Departments[#Data],MATCH(B282,Departments[[#Data],[Department]],0),2)</f>
        <v>Large</v>
      </c>
      <c r="B282" s="2" t="s">
        <v>100</v>
      </c>
      <c r="C282" s="2" t="s">
        <v>208</v>
      </c>
      <c r="D282" t="s">
        <v>171</v>
      </c>
      <c r="E282" s="2" t="s">
        <v>173</v>
      </c>
      <c r="F282" t="s">
        <v>210</v>
      </c>
      <c r="G282" s="50">
        <v>2097.92</v>
      </c>
      <c r="H282" s="50">
        <v>2120</v>
      </c>
      <c r="I282" s="50">
        <v>2120</v>
      </c>
      <c r="J282" s="50"/>
      <c r="K282" s="50"/>
      <c r="L282" s="50">
        <v>6337.92</v>
      </c>
      <c r="M282" s="53">
        <f t="shared" si="4"/>
        <v>2112.64</v>
      </c>
    </row>
    <row r="283" spans="1:13" x14ac:dyDescent="0.25">
      <c r="A283" s="2" t="str">
        <f>INDEX(Departments[#Data],MATCH(B283,Departments[[#Data],[Department]],0),2)</f>
        <v>Large</v>
      </c>
      <c r="B283" s="2" t="s">
        <v>100</v>
      </c>
      <c r="C283" s="2" t="s">
        <v>208</v>
      </c>
      <c r="D283" t="s">
        <v>171</v>
      </c>
      <c r="E283" s="2" t="s">
        <v>173</v>
      </c>
      <c r="F283" t="s">
        <v>211</v>
      </c>
      <c r="G283" s="50"/>
      <c r="H283" s="50">
        <v>0</v>
      </c>
      <c r="I283" s="50">
        <v>76000</v>
      </c>
      <c r="J283" s="50">
        <v>0</v>
      </c>
      <c r="K283" s="50">
        <v>0</v>
      </c>
      <c r="L283" s="50">
        <v>76000</v>
      </c>
      <c r="M283" s="53">
        <f t="shared" si="4"/>
        <v>76000</v>
      </c>
    </row>
    <row r="284" spans="1:13" x14ac:dyDescent="0.25">
      <c r="A284" s="2" t="str">
        <f>INDEX(Departments[#Data],MATCH(B284,Departments[[#Data],[Department]],0),2)</f>
        <v>Large</v>
      </c>
      <c r="B284" s="2" t="s">
        <v>100</v>
      </c>
      <c r="C284" s="2" t="s">
        <v>208</v>
      </c>
      <c r="D284" t="s">
        <v>171</v>
      </c>
      <c r="E284" s="2" t="s">
        <v>173</v>
      </c>
      <c r="F284" t="s">
        <v>212</v>
      </c>
      <c r="G284" s="50">
        <v>481984.64</v>
      </c>
      <c r="H284" s="50">
        <v>321605.25</v>
      </c>
      <c r="I284" s="50">
        <v>222046</v>
      </c>
      <c r="J284" s="50">
        <v>112134.24</v>
      </c>
      <c r="K284" s="50"/>
      <c r="L284" s="50">
        <v>1137770.1299999999</v>
      </c>
      <c r="M284" s="53">
        <f t="shared" si="4"/>
        <v>284442.53250000003</v>
      </c>
    </row>
    <row r="285" spans="1:13" x14ac:dyDescent="0.25">
      <c r="A285" s="2" t="str">
        <f>INDEX(Departments[#Data],MATCH(B285,Departments[[#Data],[Department]],0),2)</f>
        <v>Large</v>
      </c>
      <c r="B285" s="51" t="s">
        <v>100</v>
      </c>
      <c r="C285" s="2" t="s">
        <v>208</v>
      </c>
      <c r="D285" t="s">
        <v>171</v>
      </c>
      <c r="E285" s="2" t="s">
        <v>173</v>
      </c>
      <c r="F285" t="s">
        <v>213</v>
      </c>
      <c r="G285" s="50">
        <v>22680272.320000004</v>
      </c>
      <c r="H285" s="50">
        <v>18922031.620000001</v>
      </c>
      <c r="I285" s="50">
        <v>18564232.350000001</v>
      </c>
      <c r="J285" s="50">
        <v>20261925.27</v>
      </c>
      <c r="K285" s="50">
        <v>15579591.76</v>
      </c>
      <c r="L285" s="50">
        <v>96008053.320000008</v>
      </c>
      <c r="M285" s="53">
        <f t="shared" si="4"/>
        <v>19201610.664000001</v>
      </c>
    </row>
    <row r="286" spans="1:13" x14ac:dyDescent="0.25">
      <c r="A286" s="2" t="str">
        <f>INDEX(Departments[#Data],MATCH(B286,Departments[[#Data],[Department]],0),2)</f>
        <v>Large</v>
      </c>
      <c r="B286" s="2" t="s">
        <v>102</v>
      </c>
      <c r="C286" s="2" t="s">
        <v>170</v>
      </c>
      <c r="D286" t="s">
        <v>171</v>
      </c>
      <c r="E286" s="2" t="s">
        <v>170</v>
      </c>
      <c r="F286" t="s">
        <v>170</v>
      </c>
      <c r="G286" s="50">
        <v>83980</v>
      </c>
      <c r="H286" s="50">
        <v>293270.95</v>
      </c>
      <c r="I286" s="50">
        <v>683306.2</v>
      </c>
      <c r="J286" s="50">
        <v>514405.1</v>
      </c>
      <c r="K286" s="50">
        <v>202716.21000000002</v>
      </c>
      <c r="L286" s="50">
        <v>1777678.46</v>
      </c>
      <c r="M286" s="53">
        <f t="shared" si="4"/>
        <v>355535.69199999998</v>
      </c>
    </row>
    <row r="287" spans="1:13" x14ac:dyDescent="0.25">
      <c r="A287" s="2" t="str">
        <f>INDEX(Departments[#Data],MATCH(B287,Departments[[#Data],[Department]],0),2)</f>
        <v>Large</v>
      </c>
      <c r="B287" s="2" t="s">
        <v>102</v>
      </c>
      <c r="C287" s="2" t="s">
        <v>172</v>
      </c>
      <c r="D287" t="s">
        <v>171</v>
      </c>
      <c r="E287" s="2" t="s">
        <v>173</v>
      </c>
      <c r="F287" t="s">
        <v>174</v>
      </c>
      <c r="G287" s="50">
        <v>8214802.4199999999</v>
      </c>
      <c r="H287" s="50">
        <v>5756006.6500000004</v>
      </c>
      <c r="I287" s="50">
        <v>8158697.4699999997</v>
      </c>
      <c r="J287" s="50">
        <v>4435987.8</v>
      </c>
      <c r="K287" s="50">
        <v>9573324.3599999994</v>
      </c>
      <c r="L287" s="50">
        <v>36138818.699999996</v>
      </c>
      <c r="M287" s="53">
        <f t="shared" si="4"/>
        <v>7227763.7400000002</v>
      </c>
    </row>
    <row r="288" spans="1:13" x14ac:dyDescent="0.25">
      <c r="A288" s="2" t="str">
        <f>INDEX(Departments[#Data],MATCH(B288,Departments[[#Data],[Department]],0),2)</f>
        <v>Large</v>
      </c>
      <c r="B288" s="2" t="s">
        <v>102</v>
      </c>
      <c r="C288" s="2" t="s">
        <v>175</v>
      </c>
      <c r="D288" t="s">
        <v>171</v>
      </c>
      <c r="E288" s="2" t="s">
        <v>176</v>
      </c>
      <c r="F288" t="s">
        <v>175</v>
      </c>
      <c r="G288" s="50">
        <v>115934.21</v>
      </c>
      <c r="H288" s="50">
        <v>172853.61</v>
      </c>
      <c r="I288" s="50">
        <v>454366.76</v>
      </c>
      <c r="J288" s="50">
        <v>28175</v>
      </c>
      <c r="K288" s="50">
        <v>0</v>
      </c>
      <c r="L288" s="50">
        <v>771329.58</v>
      </c>
      <c r="M288" s="53">
        <f t="shared" si="4"/>
        <v>192832.39500000002</v>
      </c>
    </row>
    <row r="289" spans="1:13" x14ac:dyDescent="0.25">
      <c r="A289" s="2" t="str">
        <f>INDEX(Departments[#Data],MATCH(B289,Departments[[#Data],[Department]],0),2)</f>
        <v>Large</v>
      </c>
      <c r="B289" s="2" t="s">
        <v>102</v>
      </c>
      <c r="C289" s="2" t="s">
        <v>177</v>
      </c>
      <c r="D289" t="s">
        <v>178</v>
      </c>
      <c r="E289" s="2" t="s">
        <v>179</v>
      </c>
      <c r="F289" t="s">
        <v>180</v>
      </c>
      <c r="G289" s="50">
        <v>337932</v>
      </c>
      <c r="H289" s="50"/>
      <c r="I289" s="50"/>
      <c r="J289" s="50"/>
      <c r="K289" s="50"/>
      <c r="L289" s="50">
        <v>337932</v>
      </c>
      <c r="M289" s="53">
        <f t="shared" si="4"/>
        <v>337932</v>
      </c>
    </row>
    <row r="290" spans="1:13" x14ac:dyDescent="0.25">
      <c r="A290" s="2" t="str">
        <f>INDEX(Departments[#Data],MATCH(B290,Departments[[#Data],[Department]],0),2)</f>
        <v>Large</v>
      </c>
      <c r="B290" s="2" t="s">
        <v>102</v>
      </c>
      <c r="C290" s="2" t="s">
        <v>177</v>
      </c>
      <c r="D290" t="s">
        <v>178</v>
      </c>
      <c r="E290" s="2" t="s">
        <v>179</v>
      </c>
      <c r="F290" t="s">
        <v>181</v>
      </c>
      <c r="G290" s="50"/>
      <c r="H290" s="50"/>
      <c r="I290" s="50">
        <v>38346.78</v>
      </c>
      <c r="J290" s="50">
        <v>289910</v>
      </c>
      <c r="K290" s="50">
        <v>58127.86</v>
      </c>
      <c r="L290" s="50">
        <v>386384.64000000001</v>
      </c>
      <c r="M290" s="53">
        <f t="shared" si="4"/>
        <v>128794.88</v>
      </c>
    </row>
    <row r="291" spans="1:13" x14ac:dyDescent="0.25">
      <c r="A291" s="2" t="str">
        <f>INDEX(Departments[#Data],MATCH(B291,Departments[[#Data],[Department]],0),2)</f>
        <v>Large</v>
      </c>
      <c r="B291" s="2" t="s">
        <v>102</v>
      </c>
      <c r="C291" s="2" t="s">
        <v>177</v>
      </c>
      <c r="D291" t="s">
        <v>178</v>
      </c>
      <c r="E291" s="2" t="s">
        <v>179</v>
      </c>
      <c r="F291" t="s">
        <v>183</v>
      </c>
      <c r="G291" s="50">
        <v>608430.06999999995</v>
      </c>
      <c r="H291" s="50"/>
      <c r="I291" s="50">
        <v>0</v>
      </c>
      <c r="J291" s="50"/>
      <c r="K291" s="50"/>
      <c r="L291" s="50">
        <v>608430.06999999995</v>
      </c>
      <c r="M291" s="53">
        <f t="shared" si="4"/>
        <v>608430.06999999995</v>
      </c>
    </row>
    <row r="292" spans="1:13" x14ac:dyDescent="0.25">
      <c r="A292" s="2" t="str">
        <f>INDEX(Departments[#Data],MATCH(B292,Departments[[#Data],[Department]],0),2)</f>
        <v>Large</v>
      </c>
      <c r="B292" s="2" t="s">
        <v>102</v>
      </c>
      <c r="C292" s="2" t="s">
        <v>177</v>
      </c>
      <c r="D292" t="s">
        <v>178</v>
      </c>
      <c r="E292" s="2" t="s">
        <v>179</v>
      </c>
      <c r="F292" t="s">
        <v>184</v>
      </c>
      <c r="G292" s="50"/>
      <c r="H292" s="50">
        <v>1149018.96</v>
      </c>
      <c r="I292" s="50">
        <v>1664050</v>
      </c>
      <c r="J292" s="50">
        <v>0</v>
      </c>
      <c r="K292" s="50">
        <v>0</v>
      </c>
      <c r="L292" s="50">
        <v>2813068.96</v>
      </c>
      <c r="M292" s="53">
        <f t="shared" si="4"/>
        <v>1406534.48</v>
      </c>
    </row>
    <row r="293" spans="1:13" x14ac:dyDescent="0.25">
      <c r="A293" s="2" t="str">
        <f>INDEX(Departments[#Data],MATCH(B293,Departments[[#Data],[Department]],0),2)</f>
        <v>Large</v>
      </c>
      <c r="B293" s="2" t="s">
        <v>102</v>
      </c>
      <c r="C293" s="2" t="s">
        <v>177</v>
      </c>
      <c r="D293" t="s">
        <v>178</v>
      </c>
      <c r="E293" s="2" t="s">
        <v>179</v>
      </c>
      <c r="F293" t="s">
        <v>185</v>
      </c>
      <c r="G293" s="50">
        <v>1615613.33</v>
      </c>
      <c r="H293" s="50">
        <v>4458674.0600000005</v>
      </c>
      <c r="I293" s="50">
        <v>2306325</v>
      </c>
      <c r="J293" s="50">
        <v>83906.3</v>
      </c>
      <c r="K293" s="50">
        <v>1808720</v>
      </c>
      <c r="L293" s="50">
        <v>10273238.690000001</v>
      </c>
      <c r="M293" s="53">
        <f t="shared" si="4"/>
        <v>2054647.7380000004</v>
      </c>
    </row>
    <row r="294" spans="1:13" x14ac:dyDescent="0.25">
      <c r="A294" s="2" t="str">
        <f>INDEX(Departments[#Data],MATCH(B294,Departments[[#Data],[Department]],0),2)</f>
        <v>Large</v>
      </c>
      <c r="B294" s="2" t="s">
        <v>102</v>
      </c>
      <c r="C294" s="2" t="s">
        <v>177</v>
      </c>
      <c r="D294" t="s">
        <v>178</v>
      </c>
      <c r="E294" s="2" t="s">
        <v>179</v>
      </c>
      <c r="F294" t="s">
        <v>186</v>
      </c>
      <c r="G294" s="50">
        <v>66464.94</v>
      </c>
      <c r="H294" s="50">
        <v>1696987.5</v>
      </c>
      <c r="I294" s="50">
        <v>1033985.08</v>
      </c>
      <c r="J294" s="50">
        <v>26747.08</v>
      </c>
      <c r="K294" s="50"/>
      <c r="L294" s="50">
        <v>2824184.6</v>
      </c>
      <c r="M294" s="53">
        <f t="shared" si="4"/>
        <v>706046.15</v>
      </c>
    </row>
    <row r="295" spans="1:13" x14ac:dyDescent="0.25">
      <c r="A295" s="2" t="str">
        <f>INDEX(Departments[#Data],MATCH(B295,Departments[[#Data],[Department]],0),2)</f>
        <v>Large</v>
      </c>
      <c r="B295" s="2" t="s">
        <v>102</v>
      </c>
      <c r="C295" s="2" t="s">
        <v>177</v>
      </c>
      <c r="D295" t="s">
        <v>178</v>
      </c>
      <c r="E295" s="2" t="s">
        <v>179</v>
      </c>
      <c r="F295" t="s">
        <v>187</v>
      </c>
      <c r="G295" s="50"/>
      <c r="H295" s="50"/>
      <c r="I295" s="50"/>
      <c r="J295" s="50">
        <v>66788.55</v>
      </c>
      <c r="K295" s="50">
        <v>319216.43</v>
      </c>
      <c r="L295" s="50">
        <v>386004.98</v>
      </c>
      <c r="M295" s="53">
        <f t="shared" si="4"/>
        <v>193002.49</v>
      </c>
    </row>
    <row r="296" spans="1:13" x14ac:dyDescent="0.25">
      <c r="A296" s="2" t="str">
        <f>INDEX(Departments[#Data],MATCH(B296,Departments[[#Data],[Department]],0),2)</f>
        <v>Large</v>
      </c>
      <c r="B296" s="2" t="s">
        <v>102</v>
      </c>
      <c r="C296" s="2" t="s">
        <v>79</v>
      </c>
      <c r="D296" t="s">
        <v>80</v>
      </c>
      <c r="E296" s="2" t="s">
        <v>81</v>
      </c>
      <c r="F296" t="s">
        <v>101</v>
      </c>
      <c r="G296" s="50"/>
      <c r="H296" s="50"/>
      <c r="I296" s="50">
        <v>1528591.55</v>
      </c>
      <c r="J296" s="50">
        <v>1303275.6399999999</v>
      </c>
      <c r="K296" s="50">
        <v>117508.28</v>
      </c>
      <c r="L296" s="50">
        <v>2949375.4699999997</v>
      </c>
      <c r="M296" s="53">
        <f t="shared" si="4"/>
        <v>983125.15666666662</v>
      </c>
    </row>
    <row r="297" spans="1:13" x14ac:dyDescent="0.25">
      <c r="A297" s="2" t="str">
        <f>INDEX(Departments[#Data],MATCH(B297,Departments[[#Data],[Department]],0),2)</f>
        <v>Large</v>
      </c>
      <c r="B297" s="2" t="s">
        <v>102</v>
      </c>
      <c r="C297" s="2" t="s">
        <v>79</v>
      </c>
      <c r="D297" t="s">
        <v>80</v>
      </c>
      <c r="E297" s="2" t="s">
        <v>81</v>
      </c>
      <c r="F297" t="s">
        <v>218</v>
      </c>
      <c r="G297" s="50">
        <v>329566.77</v>
      </c>
      <c r="H297" s="50"/>
      <c r="I297" s="50"/>
      <c r="J297" s="50">
        <v>64256.25</v>
      </c>
      <c r="K297" s="50"/>
      <c r="L297" s="50">
        <v>393823.02</v>
      </c>
      <c r="M297" s="53">
        <f t="shared" si="4"/>
        <v>196911.51</v>
      </c>
    </row>
    <row r="298" spans="1:13" x14ac:dyDescent="0.25">
      <c r="A298" s="2" t="str">
        <f>INDEX(Departments[#Data],MATCH(B298,Departments[[#Data],[Department]],0),2)</f>
        <v>Large</v>
      </c>
      <c r="B298" s="2" t="s">
        <v>102</v>
      </c>
      <c r="C298" s="2" t="s">
        <v>79</v>
      </c>
      <c r="D298" t="s">
        <v>80</v>
      </c>
      <c r="E298" s="2" t="s">
        <v>81</v>
      </c>
      <c r="F298" t="s">
        <v>82</v>
      </c>
      <c r="G298" s="50">
        <v>0</v>
      </c>
      <c r="H298" s="50">
        <v>26676</v>
      </c>
      <c r="I298" s="50"/>
      <c r="J298" s="50"/>
      <c r="K298" s="50">
        <v>46569.25</v>
      </c>
      <c r="L298" s="50">
        <v>73245.25</v>
      </c>
      <c r="M298" s="53">
        <f t="shared" si="4"/>
        <v>36622.625</v>
      </c>
    </row>
    <row r="299" spans="1:13" x14ac:dyDescent="0.25">
      <c r="A299" s="2" t="str">
        <f>INDEX(Departments[#Data],MATCH(B299,Departments[[#Data],[Department]],0),2)</f>
        <v>Large</v>
      </c>
      <c r="B299" s="2" t="s">
        <v>102</v>
      </c>
      <c r="C299" s="2" t="s">
        <v>79</v>
      </c>
      <c r="D299" t="s">
        <v>80</v>
      </c>
      <c r="E299" s="2" t="s">
        <v>81</v>
      </c>
      <c r="F299" t="s">
        <v>219</v>
      </c>
      <c r="G299" s="50"/>
      <c r="H299" s="50"/>
      <c r="I299" s="50"/>
      <c r="J299" s="50"/>
      <c r="K299" s="50">
        <v>23326</v>
      </c>
      <c r="L299" s="50">
        <v>23326</v>
      </c>
      <c r="M299" s="53">
        <f t="shared" si="4"/>
        <v>23326</v>
      </c>
    </row>
    <row r="300" spans="1:13" x14ac:dyDescent="0.25">
      <c r="A300" s="2" t="str">
        <f>INDEX(Departments[#Data],MATCH(B300,Departments[[#Data],[Department]],0),2)</f>
        <v>Large</v>
      </c>
      <c r="B300" s="2" t="s">
        <v>102</v>
      </c>
      <c r="C300" s="2" t="s">
        <v>79</v>
      </c>
      <c r="D300" t="s">
        <v>80</v>
      </c>
      <c r="E300" s="2" t="s">
        <v>81</v>
      </c>
      <c r="F300" t="s">
        <v>228</v>
      </c>
      <c r="G300" s="50"/>
      <c r="H300" s="50"/>
      <c r="I300" s="50"/>
      <c r="J300" s="50">
        <v>287448.59999999998</v>
      </c>
      <c r="K300" s="50">
        <v>20340</v>
      </c>
      <c r="L300" s="50">
        <v>307788.59999999998</v>
      </c>
      <c r="M300" s="53">
        <f t="shared" si="4"/>
        <v>153894.29999999999</v>
      </c>
    </row>
    <row r="301" spans="1:13" x14ac:dyDescent="0.25">
      <c r="A301" s="2" t="str">
        <f>INDEX(Departments[#Data],MATCH(B301,Departments[[#Data],[Department]],0),2)</f>
        <v>Large</v>
      </c>
      <c r="B301" s="2" t="s">
        <v>102</v>
      </c>
      <c r="C301" s="2" t="s">
        <v>79</v>
      </c>
      <c r="D301" t="s">
        <v>80</v>
      </c>
      <c r="E301" s="2" t="s">
        <v>81</v>
      </c>
      <c r="F301" t="s">
        <v>89</v>
      </c>
      <c r="G301" s="50"/>
      <c r="H301" s="50"/>
      <c r="I301" s="50"/>
      <c r="J301" s="50"/>
      <c r="K301" s="50">
        <v>110400</v>
      </c>
      <c r="L301" s="50">
        <v>110400</v>
      </c>
      <c r="M301" s="53">
        <f t="shared" si="4"/>
        <v>110400</v>
      </c>
    </row>
    <row r="302" spans="1:13" x14ac:dyDescent="0.25">
      <c r="A302" s="2" t="str">
        <f>INDEX(Departments[#Data],MATCH(B302,Departments[[#Data],[Department]],0),2)</f>
        <v>Large</v>
      </c>
      <c r="B302" s="2" t="s">
        <v>102</v>
      </c>
      <c r="C302" s="2" t="s">
        <v>79</v>
      </c>
      <c r="D302" t="s">
        <v>80</v>
      </c>
      <c r="E302" s="2" t="s">
        <v>81</v>
      </c>
      <c r="F302" t="s">
        <v>189</v>
      </c>
      <c r="G302" s="50"/>
      <c r="H302" s="50">
        <v>3963911.61</v>
      </c>
      <c r="I302" s="50">
        <v>4110831.9</v>
      </c>
      <c r="J302" s="50">
        <v>5118006.54</v>
      </c>
      <c r="K302" s="50">
        <v>5751729.5999999996</v>
      </c>
      <c r="L302" s="50">
        <v>18944479.649999999</v>
      </c>
      <c r="M302" s="53">
        <f t="shared" si="4"/>
        <v>4736119.9124999996</v>
      </c>
    </row>
    <row r="303" spans="1:13" x14ac:dyDescent="0.25">
      <c r="A303" s="2" t="str">
        <f>INDEX(Departments[#Data],MATCH(B303,Departments[[#Data],[Department]],0),2)</f>
        <v>Large</v>
      </c>
      <c r="B303" s="2" t="s">
        <v>102</v>
      </c>
      <c r="C303" s="2" t="s">
        <v>79</v>
      </c>
      <c r="D303" t="s">
        <v>80</v>
      </c>
      <c r="E303" s="2" t="s">
        <v>81</v>
      </c>
      <c r="F303" t="s">
        <v>83</v>
      </c>
      <c r="G303" s="50"/>
      <c r="H303" s="50"/>
      <c r="I303" s="50"/>
      <c r="J303" s="50">
        <v>9660</v>
      </c>
      <c r="K303" s="50"/>
      <c r="L303" s="50">
        <v>9660</v>
      </c>
      <c r="M303" s="53">
        <f t="shared" si="4"/>
        <v>9660</v>
      </c>
    </row>
    <row r="304" spans="1:13" x14ac:dyDescent="0.25">
      <c r="A304" s="2" t="str">
        <f>INDEX(Departments[#Data],MATCH(B304,Departments[[#Data],[Department]],0),2)</f>
        <v>Large</v>
      </c>
      <c r="B304" s="2" t="s">
        <v>102</v>
      </c>
      <c r="C304" s="2" t="s">
        <v>190</v>
      </c>
      <c r="D304" t="s">
        <v>190</v>
      </c>
      <c r="E304" s="2" t="s">
        <v>176</v>
      </c>
      <c r="F304" t="s">
        <v>191</v>
      </c>
      <c r="G304" s="50">
        <v>166752</v>
      </c>
      <c r="H304" s="50">
        <v>29497.69</v>
      </c>
      <c r="I304" s="50">
        <v>100623.5</v>
      </c>
      <c r="J304" s="50">
        <v>119010.4</v>
      </c>
      <c r="K304" s="50">
        <v>131225.15000000002</v>
      </c>
      <c r="L304" s="50">
        <v>547108.74</v>
      </c>
      <c r="M304" s="53">
        <f t="shared" si="4"/>
        <v>109421.74799999999</v>
      </c>
    </row>
    <row r="305" spans="1:13" x14ac:dyDescent="0.25">
      <c r="A305" s="2" t="str">
        <f>INDEX(Departments[#Data],MATCH(B305,Departments[[#Data],[Department]],0),2)</f>
        <v>Large</v>
      </c>
      <c r="B305" s="2" t="s">
        <v>102</v>
      </c>
      <c r="C305" s="2" t="s">
        <v>190</v>
      </c>
      <c r="D305" t="s">
        <v>190</v>
      </c>
      <c r="E305" s="2" t="s">
        <v>176</v>
      </c>
      <c r="F305" t="s">
        <v>192</v>
      </c>
      <c r="G305" s="50"/>
      <c r="H305" s="50">
        <v>305995.25</v>
      </c>
      <c r="I305" s="50">
        <v>308124.59000000003</v>
      </c>
      <c r="J305" s="50">
        <v>459814.3</v>
      </c>
      <c r="K305" s="50">
        <v>571073.56999999995</v>
      </c>
      <c r="L305" s="50">
        <v>1645007.71</v>
      </c>
      <c r="M305" s="53">
        <f t="shared" si="4"/>
        <v>411251.92749999999</v>
      </c>
    </row>
    <row r="306" spans="1:13" x14ac:dyDescent="0.25">
      <c r="A306" s="2" t="str">
        <f>INDEX(Departments[#Data],MATCH(B306,Departments[[#Data],[Department]],0),2)</f>
        <v>Large</v>
      </c>
      <c r="B306" s="2" t="s">
        <v>102</v>
      </c>
      <c r="C306" s="2" t="s">
        <v>190</v>
      </c>
      <c r="D306" t="s">
        <v>190</v>
      </c>
      <c r="E306" s="2" t="s">
        <v>193</v>
      </c>
      <c r="F306" t="s">
        <v>221</v>
      </c>
      <c r="G306" s="50">
        <v>4862038.1399999997</v>
      </c>
      <c r="H306" s="50"/>
      <c r="I306" s="50"/>
      <c r="J306" s="50"/>
      <c r="K306" s="50"/>
      <c r="L306" s="50">
        <v>4862038.1399999997</v>
      </c>
      <c r="M306" s="53">
        <f t="shared" si="4"/>
        <v>4862038.1399999997</v>
      </c>
    </row>
    <row r="307" spans="1:13" x14ac:dyDescent="0.25">
      <c r="A307" s="2" t="str">
        <f>INDEX(Departments[#Data],MATCH(B307,Departments[[#Data],[Department]],0),2)</f>
        <v>Large</v>
      </c>
      <c r="B307" s="2" t="s">
        <v>102</v>
      </c>
      <c r="C307" s="2" t="s">
        <v>222</v>
      </c>
      <c r="D307" t="s">
        <v>223</v>
      </c>
      <c r="E307" s="2" t="s">
        <v>223</v>
      </c>
      <c r="F307" t="s">
        <v>222</v>
      </c>
      <c r="G307" s="50">
        <v>183777.73</v>
      </c>
      <c r="H307" s="50">
        <v>21267.84</v>
      </c>
      <c r="I307" s="50">
        <v>171679.66</v>
      </c>
      <c r="J307" s="50">
        <v>1413769.69</v>
      </c>
      <c r="K307" s="50">
        <v>0</v>
      </c>
      <c r="L307" s="50">
        <v>1790494.92</v>
      </c>
      <c r="M307" s="53">
        <f t="shared" si="4"/>
        <v>447623.73</v>
      </c>
    </row>
    <row r="308" spans="1:13" x14ac:dyDescent="0.25">
      <c r="A308" s="2" t="str">
        <f>INDEX(Departments[#Data],MATCH(B308,Departments[[#Data],[Department]],0),2)</f>
        <v>Large</v>
      </c>
      <c r="B308" s="2" t="s">
        <v>102</v>
      </c>
      <c r="C308" s="2" t="s">
        <v>225</v>
      </c>
      <c r="D308" t="s">
        <v>223</v>
      </c>
      <c r="E308" s="2" t="s">
        <v>223</v>
      </c>
      <c r="F308" t="s">
        <v>226</v>
      </c>
      <c r="G308" s="50"/>
      <c r="H308" s="50">
        <v>0</v>
      </c>
      <c r="I308" s="50">
        <v>1008197.3300000001</v>
      </c>
      <c r="J308" s="50"/>
      <c r="K308" s="50"/>
      <c r="L308" s="50">
        <v>1008197.3300000001</v>
      </c>
      <c r="M308" s="53">
        <f t="shared" si="4"/>
        <v>1008197.3300000001</v>
      </c>
    </row>
    <row r="309" spans="1:13" x14ac:dyDescent="0.25">
      <c r="A309" s="2" t="str">
        <f>INDEX(Departments[#Data],MATCH(B309,Departments[[#Data],[Department]],0),2)</f>
        <v>Large</v>
      </c>
      <c r="B309" s="2" t="s">
        <v>102</v>
      </c>
      <c r="C309" s="2" t="s">
        <v>84</v>
      </c>
      <c r="D309" t="s">
        <v>231</v>
      </c>
      <c r="E309" s="2" t="s">
        <v>84</v>
      </c>
      <c r="F309" t="s">
        <v>232</v>
      </c>
      <c r="G309" s="50"/>
      <c r="H309" s="50"/>
      <c r="I309" s="50">
        <v>312200.15999999997</v>
      </c>
      <c r="J309" s="50">
        <v>640724.02</v>
      </c>
      <c r="K309" s="50"/>
      <c r="L309" s="50">
        <v>952924.17999999993</v>
      </c>
      <c r="M309" s="53">
        <f t="shared" si="4"/>
        <v>476462.08999999997</v>
      </c>
    </row>
    <row r="310" spans="1:13" x14ac:dyDescent="0.25">
      <c r="A310" s="2" t="str">
        <f>INDEX(Departments[#Data],MATCH(B310,Departments[[#Data],[Department]],0),2)</f>
        <v>Large</v>
      </c>
      <c r="B310" s="2" t="s">
        <v>102</v>
      </c>
      <c r="C310" s="2" t="s">
        <v>84</v>
      </c>
      <c r="D310" t="s">
        <v>80</v>
      </c>
      <c r="E310" s="2" t="s">
        <v>84</v>
      </c>
      <c r="F310" t="s">
        <v>195</v>
      </c>
      <c r="G310" s="50">
        <v>319877.44</v>
      </c>
      <c r="H310" s="50">
        <v>442113.51</v>
      </c>
      <c r="I310" s="50">
        <v>333008.28999999998</v>
      </c>
      <c r="J310" s="50">
        <v>315928.89</v>
      </c>
      <c r="K310" s="50">
        <v>318341.90999999997</v>
      </c>
      <c r="L310" s="50">
        <v>1729270.04</v>
      </c>
      <c r="M310" s="53">
        <f t="shared" si="4"/>
        <v>345854.00799999997</v>
      </c>
    </row>
    <row r="311" spans="1:13" x14ac:dyDescent="0.25">
      <c r="A311" s="2" t="str">
        <f>INDEX(Departments[#Data],MATCH(B311,Departments[[#Data],[Department]],0),2)</f>
        <v>Large</v>
      </c>
      <c r="B311" s="2" t="s">
        <v>102</v>
      </c>
      <c r="C311" s="2" t="s">
        <v>84</v>
      </c>
      <c r="D311" t="s">
        <v>80</v>
      </c>
      <c r="E311" s="2" t="s">
        <v>84</v>
      </c>
      <c r="F311" t="s">
        <v>196</v>
      </c>
      <c r="G311" s="50">
        <v>80961.94</v>
      </c>
      <c r="H311" s="50">
        <v>102153.08</v>
      </c>
      <c r="I311" s="50">
        <v>79746.009999999995</v>
      </c>
      <c r="J311" s="50">
        <v>122190.33</v>
      </c>
      <c r="K311" s="50">
        <v>70452.899999999994</v>
      </c>
      <c r="L311" s="50">
        <v>455504.26000000007</v>
      </c>
      <c r="M311" s="53">
        <f t="shared" si="4"/>
        <v>91100.851999999999</v>
      </c>
    </row>
    <row r="312" spans="1:13" x14ac:dyDescent="0.25">
      <c r="A312" s="2" t="str">
        <f>INDEX(Departments[#Data],MATCH(B312,Departments[[#Data],[Department]],0),2)</f>
        <v>Large</v>
      </c>
      <c r="B312" s="2" t="s">
        <v>102</v>
      </c>
      <c r="C312" s="2" t="s">
        <v>84</v>
      </c>
      <c r="D312" t="s">
        <v>80</v>
      </c>
      <c r="E312" s="2" t="s">
        <v>84</v>
      </c>
      <c r="F312" t="s">
        <v>197</v>
      </c>
      <c r="G312" s="50">
        <v>255962.38</v>
      </c>
      <c r="H312" s="50">
        <v>411462.34</v>
      </c>
      <c r="I312" s="50">
        <v>319736.81</v>
      </c>
      <c r="J312" s="50">
        <v>364263.67</v>
      </c>
      <c r="K312" s="50">
        <v>378755.47</v>
      </c>
      <c r="L312" s="50">
        <v>1730180.67</v>
      </c>
      <c r="M312" s="53">
        <f t="shared" si="4"/>
        <v>346036.13399999996</v>
      </c>
    </row>
    <row r="313" spans="1:13" x14ac:dyDescent="0.25">
      <c r="A313" s="2" t="str">
        <f>INDEX(Departments[#Data],MATCH(B313,Departments[[#Data],[Department]],0),2)</f>
        <v>Large</v>
      </c>
      <c r="B313" s="2" t="s">
        <v>102</v>
      </c>
      <c r="C313" s="2" t="s">
        <v>84</v>
      </c>
      <c r="D313" t="s">
        <v>80</v>
      </c>
      <c r="E313" s="2" t="s">
        <v>84</v>
      </c>
      <c r="F313" t="s">
        <v>198</v>
      </c>
      <c r="G313" s="50">
        <v>8127611.5800000001</v>
      </c>
      <c r="H313" s="50"/>
      <c r="I313" s="50"/>
      <c r="J313" s="50">
        <v>0</v>
      </c>
      <c r="K313" s="50"/>
      <c r="L313" s="50">
        <v>8127611.5800000001</v>
      </c>
      <c r="M313" s="53">
        <f t="shared" si="4"/>
        <v>8127611.5800000001</v>
      </c>
    </row>
    <row r="314" spans="1:13" x14ac:dyDescent="0.25">
      <c r="A314" s="2" t="str">
        <f>INDEX(Departments[#Data],MATCH(B314,Departments[[#Data],[Department]],0),2)</f>
        <v>Large</v>
      </c>
      <c r="B314" s="2" t="s">
        <v>102</v>
      </c>
      <c r="C314" s="2" t="s">
        <v>84</v>
      </c>
      <c r="D314" t="s">
        <v>80</v>
      </c>
      <c r="E314" s="2" t="s">
        <v>84</v>
      </c>
      <c r="F314" t="s">
        <v>86</v>
      </c>
      <c r="G314" s="50"/>
      <c r="H314" s="50">
        <v>0</v>
      </c>
      <c r="I314" s="50">
        <v>2575960.9900000002</v>
      </c>
      <c r="J314" s="50">
        <v>861677.41</v>
      </c>
      <c r="K314" s="50">
        <v>335630.88</v>
      </c>
      <c r="L314" s="50">
        <v>3773269.2800000003</v>
      </c>
      <c r="M314" s="53">
        <f t="shared" si="4"/>
        <v>1257756.4266666668</v>
      </c>
    </row>
    <row r="315" spans="1:13" x14ac:dyDescent="0.25">
      <c r="A315" s="2" t="str">
        <f>INDEX(Departments[#Data],MATCH(B315,Departments[[#Data],[Department]],0),2)</f>
        <v>Large</v>
      </c>
      <c r="B315" s="2" t="s">
        <v>102</v>
      </c>
      <c r="C315" s="2" t="s">
        <v>84</v>
      </c>
      <c r="D315" t="s">
        <v>80</v>
      </c>
      <c r="E315" s="2" t="s">
        <v>84</v>
      </c>
      <c r="F315" t="s">
        <v>94</v>
      </c>
      <c r="G315" s="50"/>
      <c r="H315" s="50">
        <v>0</v>
      </c>
      <c r="I315" s="50"/>
      <c r="J315" s="50"/>
      <c r="K315" s="50"/>
      <c r="L315" s="50">
        <v>0</v>
      </c>
      <c r="M315" s="53">
        <f t="shared" si="4"/>
        <v>0</v>
      </c>
    </row>
    <row r="316" spans="1:13" x14ac:dyDescent="0.25">
      <c r="A316" s="2" t="str">
        <f>INDEX(Departments[#Data],MATCH(B316,Departments[[#Data],[Department]],0),2)</f>
        <v>Large</v>
      </c>
      <c r="B316" s="2" t="s">
        <v>102</v>
      </c>
      <c r="C316" s="2" t="s">
        <v>84</v>
      </c>
      <c r="D316" t="s">
        <v>202</v>
      </c>
      <c r="E316" s="2" t="s">
        <v>84</v>
      </c>
      <c r="F316" t="s">
        <v>203</v>
      </c>
      <c r="G316" s="50">
        <v>179679.1</v>
      </c>
      <c r="H316" s="50">
        <v>327911.58</v>
      </c>
      <c r="I316" s="50">
        <v>271708.23</v>
      </c>
      <c r="J316" s="50">
        <v>321454.15999999997</v>
      </c>
      <c r="K316" s="50">
        <v>266019.93</v>
      </c>
      <c r="L316" s="50">
        <v>1366773</v>
      </c>
      <c r="M316" s="53">
        <f t="shared" si="4"/>
        <v>273354.59999999998</v>
      </c>
    </row>
    <row r="317" spans="1:13" x14ac:dyDescent="0.25">
      <c r="A317" s="2" t="str">
        <f>INDEX(Departments[#Data],MATCH(B317,Departments[[#Data],[Department]],0),2)</f>
        <v>Large</v>
      </c>
      <c r="B317" s="2" t="s">
        <v>102</v>
      </c>
      <c r="C317" s="2" t="s">
        <v>204</v>
      </c>
      <c r="D317" t="s">
        <v>178</v>
      </c>
      <c r="E317" s="2" t="s">
        <v>205</v>
      </c>
      <c r="F317" t="s">
        <v>204</v>
      </c>
      <c r="G317" s="50">
        <v>22184.86</v>
      </c>
      <c r="H317" s="50"/>
      <c r="I317" s="50"/>
      <c r="J317" s="50"/>
      <c r="K317" s="50"/>
      <c r="L317" s="50">
        <v>22184.86</v>
      </c>
      <c r="M317" s="53">
        <f t="shared" si="4"/>
        <v>22184.86</v>
      </c>
    </row>
    <row r="318" spans="1:13" x14ac:dyDescent="0.25">
      <c r="A318" s="2" t="str">
        <f>INDEX(Departments[#Data],MATCH(B318,Departments[[#Data],[Department]],0),2)</f>
        <v>Large</v>
      </c>
      <c r="B318" s="2" t="s">
        <v>102</v>
      </c>
      <c r="C318" s="2" t="s">
        <v>204</v>
      </c>
      <c r="D318" t="s">
        <v>178</v>
      </c>
      <c r="E318" s="2" t="s">
        <v>205</v>
      </c>
      <c r="F318" t="s">
        <v>207</v>
      </c>
      <c r="G318" s="50"/>
      <c r="H318" s="50">
        <v>3508999.92</v>
      </c>
      <c r="I318" s="50"/>
      <c r="J318" s="50"/>
      <c r="K318" s="50"/>
      <c r="L318" s="50">
        <v>3508999.92</v>
      </c>
      <c r="M318" s="53">
        <f t="shared" si="4"/>
        <v>3508999.92</v>
      </c>
    </row>
    <row r="319" spans="1:13" x14ac:dyDescent="0.25">
      <c r="A319" s="2" t="str">
        <f>INDEX(Departments[#Data],MATCH(B319,Departments[[#Data],[Department]],0),2)</f>
        <v>Large</v>
      </c>
      <c r="B319" s="2" t="s">
        <v>102</v>
      </c>
      <c r="C319" s="2" t="s">
        <v>204</v>
      </c>
      <c r="D319" t="s">
        <v>178</v>
      </c>
      <c r="E319" s="2" t="s">
        <v>205</v>
      </c>
      <c r="F319" t="s">
        <v>233</v>
      </c>
      <c r="G319" s="50">
        <v>0</v>
      </c>
      <c r="H319" s="50"/>
      <c r="I319" s="50"/>
      <c r="J319" s="50"/>
      <c r="K319" s="50"/>
      <c r="L319" s="50">
        <v>0</v>
      </c>
      <c r="M319" s="53">
        <f t="shared" si="4"/>
        <v>0</v>
      </c>
    </row>
    <row r="320" spans="1:13" x14ac:dyDescent="0.25">
      <c r="A320" s="2" t="str">
        <f>INDEX(Departments[#Data],MATCH(B320,Departments[[#Data],[Department]],0),2)</f>
        <v>Large</v>
      </c>
      <c r="B320" s="2" t="s">
        <v>102</v>
      </c>
      <c r="C320" s="2" t="s">
        <v>208</v>
      </c>
      <c r="D320" t="s">
        <v>171</v>
      </c>
      <c r="E320" s="2" t="s">
        <v>173</v>
      </c>
      <c r="F320" t="s">
        <v>209</v>
      </c>
      <c r="G320" s="50">
        <v>18198.240000000002</v>
      </c>
      <c r="H320" s="50">
        <v>7120.15</v>
      </c>
      <c r="I320" s="50">
        <v>4521.0200000000004</v>
      </c>
      <c r="J320" s="50">
        <v>9604.5</v>
      </c>
      <c r="K320" s="50">
        <v>2330</v>
      </c>
      <c r="L320" s="50">
        <v>41773.910000000003</v>
      </c>
      <c r="M320" s="53">
        <f t="shared" si="4"/>
        <v>8354.7820000000011</v>
      </c>
    </row>
    <row r="321" spans="1:13" x14ac:dyDescent="0.25">
      <c r="A321" s="2" t="str">
        <f>INDEX(Departments[#Data],MATCH(B321,Departments[[#Data],[Department]],0),2)</f>
        <v>Large</v>
      </c>
      <c r="B321" s="2" t="s">
        <v>102</v>
      </c>
      <c r="C321" s="2" t="s">
        <v>208</v>
      </c>
      <c r="D321" t="s">
        <v>171</v>
      </c>
      <c r="E321" s="2" t="s">
        <v>173</v>
      </c>
      <c r="F321" t="s">
        <v>210</v>
      </c>
      <c r="G321" s="50">
        <v>291498.40000000002</v>
      </c>
      <c r="H321" s="50">
        <v>978789.96</v>
      </c>
      <c r="I321" s="50">
        <v>93902.45</v>
      </c>
      <c r="J321" s="50">
        <v>768467.69</v>
      </c>
      <c r="K321" s="50">
        <v>217500</v>
      </c>
      <c r="L321" s="50">
        <v>2350158.5</v>
      </c>
      <c r="M321" s="53">
        <f t="shared" si="4"/>
        <v>470031.7</v>
      </c>
    </row>
    <row r="322" spans="1:13" x14ac:dyDescent="0.25">
      <c r="A322" s="2" t="str">
        <f>INDEX(Departments[#Data],MATCH(B322,Departments[[#Data],[Department]],0),2)</f>
        <v>Large</v>
      </c>
      <c r="B322" s="2" t="s">
        <v>102</v>
      </c>
      <c r="C322" s="2" t="s">
        <v>208</v>
      </c>
      <c r="D322" t="s">
        <v>171</v>
      </c>
      <c r="E322" s="2" t="s">
        <v>173</v>
      </c>
      <c r="F322" t="s">
        <v>211</v>
      </c>
      <c r="G322" s="50">
        <v>0</v>
      </c>
      <c r="H322" s="50">
        <v>0</v>
      </c>
      <c r="I322" s="50">
        <v>24579.98</v>
      </c>
      <c r="J322" s="50">
        <v>0</v>
      </c>
      <c r="K322" s="50">
        <v>0</v>
      </c>
      <c r="L322" s="50">
        <v>24579.98</v>
      </c>
      <c r="M322" s="53">
        <f t="shared" si="4"/>
        <v>24579.98</v>
      </c>
    </row>
    <row r="323" spans="1:13" x14ac:dyDescent="0.25">
      <c r="A323" s="2" t="str">
        <f>INDEX(Departments[#Data],MATCH(B323,Departments[[#Data],[Department]],0),2)</f>
        <v>Large</v>
      </c>
      <c r="B323" s="2" t="s">
        <v>102</v>
      </c>
      <c r="C323" s="2" t="s">
        <v>208</v>
      </c>
      <c r="D323" t="s">
        <v>171</v>
      </c>
      <c r="E323" s="2" t="s">
        <v>173</v>
      </c>
      <c r="F323" t="s">
        <v>208</v>
      </c>
      <c r="G323" s="50">
        <v>0</v>
      </c>
      <c r="H323" s="50"/>
      <c r="I323" s="50">
        <v>2349033.2199999997</v>
      </c>
      <c r="J323" s="50"/>
      <c r="K323" s="50"/>
      <c r="L323" s="50">
        <v>2349033.2199999997</v>
      </c>
      <c r="M323" s="53">
        <f t="shared" ref="M323:M386" si="5">IFERROR(AVERAGEIFS(G323:K323,G323:K323,"&lt;&gt;0"),0)</f>
        <v>2349033.2199999997</v>
      </c>
    </row>
    <row r="324" spans="1:13" x14ac:dyDescent="0.25">
      <c r="A324" s="2" t="str">
        <f>INDEX(Departments[#Data],MATCH(B324,Departments[[#Data],[Department]],0),2)</f>
        <v>Large</v>
      </c>
      <c r="B324" s="2" t="s">
        <v>102</v>
      </c>
      <c r="C324" s="2" t="s">
        <v>208</v>
      </c>
      <c r="D324" t="s">
        <v>171</v>
      </c>
      <c r="E324" s="2" t="s">
        <v>173</v>
      </c>
      <c r="F324" t="s">
        <v>212</v>
      </c>
      <c r="G324" s="50">
        <v>0</v>
      </c>
      <c r="H324" s="50"/>
      <c r="I324" s="50"/>
      <c r="J324" s="50">
        <v>359460</v>
      </c>
      <c r="K324" s="50"/>
      <c r="L324" s="50">
        <v>359460</v>
      </c>
      <c r="M324" s="53">
        <f t="shared" si="5"/>
        <v>359460</v>
      </c>
    </row>
    <row r="325" spans="1:13" x14ac:dyDescent="0.25">
      <c r="A325" s="2" t="str">
        <f>INDEX(Departments[#Data],MATCH(B325,Departments[[#Data],[Department]],0),2)</f>
        <v>Large</v>
      </c>
      <c r="B325" s="51" t="s">
        <v>102</v>
      </c>
      <c r="C325" s="2" t="s">
        <v>208</v>
      </c>
      <c r="D325" t="s">
        <v>171</v>
      </c>
      <c r="E325" s="2" t="s">
        <v>173</v>
      </c>
      <c r="F325" t="s">
        <v>213</v>
      </c>
      <c r="G325" s="50">
        <v>13466922.67</v>
      </c>
      <c r="H325" s="50">
        <v>5841799.3500000006</v>
      </c>
      <c r="I325" s="50">
        <v>6236507.5899999999</v>
      </c>
      <c r="J325" s="50">
        <v>5841462.46</v>
      </c>
      <c r="K325" s="50">
        <v>2368459.06</v>
      </c>
      <c r="L325" s="50">
        <v>33755151.129999995</v>
      </c>
      <c r="M325" s="53">
        <f t="shared" si="5"/>
        <v>6751030.2260000007</v>
      </c>
    </row>
    <row r="326" spans="1:13" x14ac:dyDescent="0.25">
      <c r="A326" s="2" t="str">
        <f>INDEX(Departments[#Data],MATCH(B326,Departments[[#Data],[Department]],0),2)</f>
        <v>Small</v>
      </c>
      <c r="B326" s="2" t="s">
        <v>103</v>
      </c>
      <c r="C326" s="2" t="s">
        <v>170</v>
      </c>
      <c r="D326" t="s">
        <v>171</v>
      </c>
      <c r="E326" s="2" t="s">
        <v>170</v>
      </c>
      <c r="F326" t="s">
        <v>170</v>
      </c>
      <c r="G326" s="50">
        <v>392402.73000000004</v>
      </c>
      <c r="H326" s="50">
        <v>280066.58</v>
      </c>
      <c r="I326" s="50">
        <v>746840.03</v>
      </c>
      <c r="J326" s="50">
        <v>702601.46</v>
      </c>
      <c r="K326" s="50">
        <v>593502.25</v>
      </c>
      <c r="L326" s="50">
        <v>2715413.05</v>
      </c>
      <c r="M326" s="53">
        <f t="shared" si="5"/>
        <v>543082.61</v>
      </c>
    </row>
    <row r="327" spans="1:13" x14ac:dyDescent="0.25">
      <c r="A327" s="2" t="str">
        <f>INDEX(Departments[#Data],MATCH(B327,Departments[[#Data],[Department]],0),2)</f>
        <v>Small</v>
      </c>
      <c r="B327" s="2" t="s">
        <v>103</v>
      </c>
      <c r="C327" s="2" t="s">
        <v>170</v>
      </c>
      <c r="D327" t="s">
        <v>171</v>
      </c>
      <c r="E327" s="2" t="s">
        <v>170</v>
      </c>
      <c r="F327" t="s">
        <v>217</v>
      </c>
      <c r="G327" s="50">
        <v>0</v>
      </c>
      <c r="H327" s="50"/>
      <c r="I327" s="50"/>
      <c r="J327" s="50"/>
      <c r="K327" s="50"/>
      <c r="L327" s="50">
        <v>0</v>
      </c>
      <c r="M327" s="53">
        <f t="shared" si="5"/>
        <v>0</v>
      </c>
    </row>
    <row r="328" spans="1:13" x14ac:dyDescent="0.25">
      <c r="A328" s="2" t="str">
        <f>INDEX(Departments[#Data],MATCH(B328,Departments[[#Data],[Department]],0),2)</f>
        <v>Small</v>
      </c>
      <c r="B328" s="2" t="s">
        <v>103</v>
      </c>
      <c r="C328" s="2" t="s">
        <v>172</v>
      </c>
      <c r="D328" t="s">
        <v>171</v>
      </c>
      <c r="E328" s="2" t="s">
        <v>173</v>
      </c>
      <c r="F328" t="s">
        <v>174</v>
      </c>
      <c r="G328" s="50">
        <v>0</v>
      </c>
      <c r="H328" s="50">
        <v>0</v>
      </c>
      <c r="I328" s="50">
        <v>243013.26</v>
      </c>
      <c r="J328" s="50">
        <v>668034.30000000005</v>
      </c>
      <c r="K328" s="50">
        <v>833696.1</v>
      </c>
      <c r="L328" s="50">
        <v>1744743.6600000001</v>
      </c>
      <c r="M328" s="53">
        <f t="shared" si="5"/>
        <v>581581.22000000009</v>
      </c>
    </row>
    <row r="329" spans="1:13" x14ac:dyDescent="0.25">
      <c r="A329" s="2" t="str">
        <f>INDEX(Departments[#Data],MATCH(B329,Departments[[#Data],[Department]],0),2)</f>
        <v>Small</v>
      </c>
      <c r="B329" s="2" t="s">
        <v>103</v>
      </c>
      <c r="C329" s="2" t="s">
        <v>172</v>
      </c>
      <c r="D329" t="s">
        <v>171</v>
      </c>
      <c r="E329" s="2" t="s">
        <v>173</v>
      </c>
      <c r="F329" t="s">
        <v>172</v>
      </c>
      <c r="G329" s="50">
        <v>18082821.48</v>
      </c>
      <c r="H329" s="50">
        <v>14619929.349999998</v>
      </c>
      <c r="I329" s="50">
        <v>14931570.719999999</v>
      </c>
      <c r="J329" s="50">
        <v>17346693.799999997</v>
      </c>
      <c r="K329" s="50">
        <v>15389215.48</v>
      </c>
      <c r="L329" s="50">
        <v>80370230.829999983</v>
      </c>
      <c r="M329" s="53">
        <f t="shared" si="5"/>
        <v>16074046.165999999</v>
      </c>
    </row>
    <row r="330" spans="1:13" x14ac:dyDescent="0.25">
      <c r="A330" s="2" t="str">
        <f>INDEX(Departments[#Data],MATCH(B330,Departments[[#Data],[Department]],0),2)</f>
        <v>Small</v>
      </c>
      <c r="B330" s="2" t="s">
        <v>103</v>
      </c>
      <c r="C330" s="2" t="s">
        <v>230</v>
      </c>
      <c r="D330" t="s">
        <v>171</v>
      </c>
      <c r="E330" s="2" t="s">
        <v>173</v>
      </c>
      <c r="F330" t="s">
        <v>230</v>
      </c>
      <c r="G330" s="50"/>
      <c r="H330" s="50">
        <v>0</v>
      </c>
      <c r="I330" s="50"/>
      <c r="J330" s="50"/>
      <c r="K330" s="50"/>
      <c r="L330" s="50">
        <v>0</v>
      </c>
      <c r="M330" s="53">
        <f t="shared" si="5"/>
        <v>0</v>
      </c>
    </row>
    <row r="331" spans="1:13" x14ac:dyDescent="0.25">
      <c r="A331" s="2" t="str">
        <f>INDEX(Departments[#Data],MATCH(B331,Departments[[#Data],[Department]],0),2)</f>
        <v>Small</v>
      </c>
      <c r="B331" s="2" t="s">
        <v>103</v>
      </c>
      <c r="C331" s="2" t="s">
        <v>175</v>
      </c>
      <c r="D331" t="s">
        <v>171</v>
      </c>
      <c r="E331" s="2" t="s">
        <v>176</v>
      </c>
      <c r="F331" t="s">
        <v>175</v>
      </c>
      <c r="G331" s="50">
        <v>191743.29</v>
      </c>
      <c r="H331" s="50">
        <v>185799.19</v>
      </c>
      <c r="I331" s="50">
        <v>292195.18</v>
      </c>
      <c r="J331" s="50">
        <v>69395.53</v>
      </c>
      <c r="K331" s="50">
        <v>65486.66</v>
      </c>
      <c r="L331" s="50">
        <v>804619.85000000009</v>
      </c>
      <c r="M331" s="53">
        <f t="shared" si="5"/>
        <v>160923.97</v>
      </c>
    </row>
    <row r="332" spans="1:13" x14ac:dyDescent="0.25">
      <c r="A332" s="2" t="str">
        <f>INDEX(Departments[#Data],MATCH(B332,Departments[[#Data],[Department]],0),2)</f>
        <v>Small</v>
      </c>
      <c r="B332" s="2" t="s">
        <v>103</v>
      </c>
      <c r="C332" s="2" t="s">
        <v>177</v>
      </c>
      <c r="D332" t="s">
        <v>178</v>
      </c>
      <c r="E332" s="2" t="s">
        <v>179</v>
      </c>
      <c r="F332" t="s">
        <v>180</v>
      </c>
      <c r="G332" s="50">
        <v>1093342.8900000001</v>
      </c>
      <c r="H332" s="50"/>
      <c r="I332" s="50"/>
      <c r="J332" s="50"/>
      <c r="K332" s="50"/>
      <c r="L332" s="50">
        <v>1093342.8900000001</v>
      </c>
      <c r="M332" s="53">
        <f t="shared" si="5"/>
        <v>1093342.8900000001</v>
      </c>
    </row>
    <row r="333" spans="1:13" x14ac:dyDescent="0.25">
      <c r="A333" s="2" t="str">
        <f>INDEX(Departments[#Data],MATCH(B333,Departments[[#Data],[Department]],0),2)</f>
        <v>Small</v>
      </c>
      <c r="B333" s="2" t="s">
        <v>103</v>
      </c>
      <c r="C333" s="2" t="s">
        <v>177</v>
      </c>
      <c r="D333" t="s">
        <v>178</v>
      </c>
      <c r="E333" s="2" t="s">
        <v>179</v>
      </c>
      <c r="F333" t="s">
        <v>183</v>
      </c>
      <c r="G333" s="50">
        <v>153232.63</v>
      </c>
      <c r="H333" s="50">
        <v>65324.480000000003</v>
      </c>
      <c r="I333" s="50">
        <v>69686.05</v>
      </c>
      <c r="J333" s="50">
        <v>23528.12</v>
      </c>
      <c r="K333" s="50">
        <v>78180.899999999994</v>
      </c>
      <c r="L333" s="50">
        <v>389952.18</v>
      </c>
      <c r="M333" s="53">
        <f t="shared" si="5"/>
        <v>77990.436000000016</v>
      </c>
    </row>
    <row r="334" spans="1:13" x14ac:dyDescent="0.25">
      <c r="A334" s="2" t="str">
        <f>INDEX(Departments[#Data],MATCH(B334,Departments[[#Data],[Department]],0),2)</f>
        <v>Small</v>
      </c>
      <c r="B334" s="2" t="s">
        <v>103</v>
      </c>
      <c r="C334" s="2" t="s">
        <v>177</v>
      </c>
      <c r="D334" t="s">
        <v>178</v>
      </c>
      <c r="E334" s="2" t="s">
        <v>179</v>
      </c>
      <c r="F334" t="s">
        <v>184</v>
      </c>
      <c r="G334" s="50">
        <v>23860.66</v>
      </c>
      <c r="H334" s="50">
        <v>1051131.6100000001</v>
      </c>
      <c r="I334" s="50">
        <v>626639.12</v>
      </c>
      <c r="J334" s="50">
        <v>691493.44</v>
      </c>
      <c r="K334" s="50">
        <v>67896.639999999999</v>
      </c>
      <c r="L334" s="50">
        <v>2461021.4699999997</v>
      </c>
      <c r="M334" s="53">
        <f t="shared" si="5"/>
        <v>492204.29400000005</v>
      </c>
    </row>
    <row r="335" spans="1:13" x14ac:dyDescent="0.25">
      <c r="A335" s="2" t="str">
        <f>INDEX(Departments[#Data],MATCH(B335,Departments[[#Data],[Department]],0),2)</f>
        <v>Small</v>
      </c>
      <c r="B335" s="2" t="s">
        <v>103</v>
      </c>
      <c r="C335" s="2" t="s">
        <v>177</v>
      </c>
      <c r="D335" t="s">
        <v>178</v>
      </c>
      <c r="E335" s="2" t="s">
        <v>179</v>
      </c>
      <c r="F335" t="s">
        <v>185</v>
      </c>
      <c r="G335" s="50">
        <v>5671101.5599999987</v>
      </c>
      <c r="H335" s="50">
        <v>5916153.540000001</v>
      </c>
      <c r="I335" s="50">
        <v>4579719.54</v>
      </c>
      <c r="J335" s="50">
        <v>6159053.7299999986</v>
      </c>
      <c r="K335" s="50">
        <v>2336869.4300000002</v>
      </c>
      <c r="L335" s="50">
        <v>24662897.800000001</v>
      </c>
      <c r="M335" s="53">
        <f t="shared" si="5"/>
        <v>4932579.5599999996</v>
      </c>
    </row>
    <row r="336" spans="1:13" x14ac:dyDescent="0.25">
      <c r="A336" s="2" t="str">
        <f>INDEX(Departments[#Data],MATCH(B336,Departments[[#Data],[Department]],0),2)</f>
        <v>Small</v>
      </c>
      <c r="B336" s="2" t="s">
        <v>103</v>
      </c>
      <c r="C336" s="2" t="s">
        <v>177</v>
      </c>
      <c r="D336" t="s">
        <v>178</v>
      </c>
      <c r="E336" s="2" t="s">
        <v>179</v>
      </c>
      <c r="F336" t="s">
        <v>186</v>
      </c>
      <c r="G336" s="50">
        <v>197779.4</v>
      </c>
      <c r="H336" s="50">
        <v>490731.65</v>
      </c>
      <c r="I336" s="50">
        <v>926368.47</v>
      </c>
      <c r="J336" s="50">
        <v>2039292.98</v>
      </c>
      <c r="K336" s="50">
        <v>1248843.8500000001</v>
      </c>
      <c r="L336" s="50">
        <v>4903016.3499999996</v>
      </c>
      <c r="M336" s="53">
        <f t="shared" si="5"/>
        <v>980603.2699999999</v>
      </c>
    </row>
    <row r="337" spans="1:13" x14ac:dyDescent="0.25">
      <c r="A337" s="2" t="str">
        <f>INDEX(Departments[#Data],MATCH(B337,Departments[[#Data],[Department]],0),2)</f>
        <v>Small</v>
      </c>
      <c r="B337" s="2" t="s">
        <v>103</v>
      </c>
      <c r="C337" s="2" t="s">
        <v>177</v>
      </c>
      <c r="D337" t="s">
        <v>178</v>
      </c>
      <c r="E337" s="2" t="s">
        <v>179</v>
      </c>
      <c r="F337" t="s">
        <v>187</v>
      </c>
      <c r="G337" s="50">
        <v>25624.98</v>
      </c>
      <c r="H337" s="50">
        <v>167586.01</v>
      </c>
      <c r="I337" s="50">
        <v>122245.8</v>
      </c>
      <c r="J337" s="50">
        <v>101146.55</v>
      </c>
      <c r="K337" s="50">
        <v>27779.4</v>
      </c>
      <c r="L337" s="50">
        <v>444382.74</v>
      </c>
      <c r="M337" s="53">
        <f t="shared" si="5"/>
        <v>88876.54800000001</v>
      </c>
    </row>
    <row r="338" spans="1:13" x14ac:dyDescent="0.25">
      <c r="A338" s="2" t="str">
        <f>INDEX(Departments[#Data],MATCH(B338,Departments[[#Data],[Department]],0),2)</f>
        <v>Small</v>
      </c>
      <c r="B338" s="2" t="s">
        <v>103</v>
      </c>
      <c r="C338" s="2" t="s">
        <v>79</v>
      </c>
      <c r="D338" t="s">
        <v>80</v>
      </c>
      <c r="E338" s="2" t="s">
        <v>81</v>
      </c>
      <c r="F338" t="s">
        <v>101</v>
      </c>
      <c r="G338" s="50">
        <v>0</v>
      </c>
      <c r="H338" s="50"/>
      <c r="I338" s="50"/>
      <c r="J338" s="50"/>
      <c r="K338" s="50"/>
      <c r="L338" s="50">
        <v>0</v>
      </c>
      <c r="M338" s="53">
        <f t="shared" si="5"/>
        <v>0</v>
      </c>
    </row>
    <row r="339" spans="1:13" x14ac:dyDescent="0.25">
      <c r="A339" s="2" t="str">
        <f>INDEX(Departments[#Data],MATCH(B339,Departments[[#Data],[Department]],0),2)</f>
        <v>Small</v>
      </c>
      <c r="B339" s="2" t="s">
        <v>103</v>
      </c>
      <c r="C339" s="2" t="s">
        <v>79</v>
      </c>
      <c r="D339" t="s">
        <v>80</v>
      </c>
      <c r="E339" s="2" t="s">
        <v>81</v>
      </c>
      <c r="F339" t="s">
        <v>92</v>
      </c>
      <c r="G339" s="50">
        <v>14423340.59</v>
      </c>
      <c r="H339" s="50">
        <v>16624208.310000001</v>
      </c>
      <c r="I339" s="50">
        <v>7846239.4699999997</v>
      </c>
      <c r="J339" s="50">
        <v>8714801.2699999996</v>
      </c>
      <c r="K339" s="50">
        <v>6554858.8200000003</v>
      </c>
      <c r="L339" s="50">
        <v>54163448.460000001</v>
      </c>
      <c r="M339" s="53">
        <f t="shared" si="5"/>
        <v>10832689.692</v>
      </c>
    </row>
    <row r="340" spans="1:13" x14ac:dyDescent="0.25">
      <c r="A340" s="2" t="str">
        <f>INDEX(Departments[#Data],MATCH(B340,Departments[[#Data],[Department]],0),2)</f>
        <v>Small</v>
      </c>
      <c r="B340" s="2" t="s">
        <v>103</v>
      </c>
      <c r="C340" s="2" t="s">
        <v>79</v>
      </c>
      <c r="D340" t="s">
        <v>80</v>
      </c>
      <c r="E340" s="2" t="s">
        <v>81</v>
      </c>
      <c r="F340" t="s">
        <v>218</v>
      </c>
      <c r="G340" s="50">
        <v>154137.12</v>
      </c>
      <c r="H340" s="50"/>
      <c r="I340" s="50"/>
      <c r="J340" s="50">
        <v>445076.39</v>
      </c>
      <c r="K340" s="50"/>
      <c r="L340" s="50">
        <v>599213.51</v>
      </c>
      <c r="M340" s="53">
        <f t="shared" si="5"/>
        <v>299606.755</v>
      </c>
    </row>
    <row r="341" spans="1:13" x14ac:dyDescent="0.25">
      <c r="A341" s="2" t="str">
        <f>INDEX(Departments[#Data],MATCH(B341,Departments[[#Data],[Department]],0),2)</f>
        <v>Small</v>
      </c>
      <c r="B341" s="2" t="s">
        <v>103</v>
      </c>
      <c r="C341" s="2" t="s">
        <v>79</v>
      </c>
      <c r="D341" t="s">
        <v>80</v>
      </c>
      <c r="E341" s="2" t="s">
        <v>81</v>
      </c>
      <c r="F341" t="s">
        <v>82</v>
      </c>
      <c r="G341" s="50">
        <v>1317479.7999999998</v>
      </c>
      <c r="H341" s="50">
        <v>47538</v>
      </c>
      <c r="I341" s="50">
        <v>45574.5</v>
      </c>
      <c r="J341" s="50">
        <v>219857.1</v>
      </c>
      <c r="K341" s="50">
        <v>9915697.7799999993</v>
      </c>
      <c r="L341" s="50">
        <v>11546147.18</v>
      </c>
      <c r="M341" s="53">
        <f t="shared" si="5"/>
        <v>2309229.4359999998</v>
      </c>
    </row>
    <row r="342" spans="1:13" x14ac:dyDescent="0.25">
      <c r="A342" s="2" t="str">
        <f>INDEX(Departments[#Data],MATCH(B342,Departments[[#Data],[Department]],0),2)</f>
        <v>Small</v>
      </c>
      <c r="B342" s="2" t="s">
        <v>103</v>
      </c>
      <c r="C342" s="2" t="s">
        <v>79</v>
      </c>
      <c r="D342" t="s">
        <v>80</v>
      </c>
      <c r="E342" s="2" t="s">
        <v>81</v>
      </c>
      <c r="F342" t="s">
        <v>219</v>
      </c>
      <c r="G342" s="50"/>
      <c r="H342" s="50"/>
      <c r="I342" s="50"/>
      <c r="J342" s="50"/>
      <c r="K342" s="50">
        <v>257963.4</v>
      </c>
      <c r="L342" s="50">
        <v>257963.4</v>
      </c>
      <c r="M342" s="53">
        <f t="shared" si="5"/>
        <v>257963.4</v>
      </c>
    </row>
    <row r="343" spans="1:13" x14ac:dyDescent="0.25">
      <c r="A343" s="2" t="str">
        <f>INDEX(Departments[#Data],MATCH(B343,Departments[[#Data],[Department]],0),2)</f>
        <v>Small</v>
      </c>
      <c r="B343" s="2" t="s">
        <v>103</v>
      </c>
      <c r="C343" s="2" t="s">
        <v>79</v>
      </c>
      <c r="D343" t="s">
        <v>80</v>
      </c>
      <c r="E343" s="2" t="s">
        <v>81</v>
      </c>
      <c r="F343" t="s">
        <v>228</v>
      </c>
      <c r="G343" s="50">
        <v>1704807.6700000002</v>
      </c>
      <c r="H343" s="50">
        <v>69084</v>
      </c>
      <c r="I343" s="50">
        <v>30029.38</v>
      </c>
      <c r="J343" s="50">
        <v>31751.4</v>
      </c>
      <c r="K343" s="50">
        <v>35374</v>
      </c>
      <c r="L343" s="50">
        <v>1871046.45</v>
      </c>
      <c r="M343" s="53">
        <f t="shared" si="5"/>
        <v>374209.29</v>
      </c>
    </row>
    <row r="344" spans="1:13" x14ac:dyDescent="0.25">
      <c r="A344" s="2" t="str">
        <f>INDEX(Departments[#Data],MATCH(B344,Departments[[#Data],[Department]],0),2)</f>
        <v>Small</v>
      </c>
      <c r="B344" s="2" t="s">
        <v>103</v>
      </c>
      <c r="C344" s="2" t="s">
        <v>79</v>
      </c>
      <c r="D344" t="s">
        <v>80</v>
      </c>
      <c r="E344" s="2" t="s">
        <v>81</v>
      </c>
      <c r="F344" t="s">
        <v>189</v>
      </c>
      <c r="G344" s="50"/>
      <c r="H344" s="50">
        <v>1327971.8700000001</v>
      </c>
      <c r="I344" s="50">
        <v>6673273.3599999985</v>
      </c>
      <c r="J344" s="50">
        <v>15231089.160000002</v>
      </c>
      <c r="K344" s="50">
        <v>1042117.39</v>
      </c>
      <c r="L344" s="50">
        <v>24274451.780000001</v>
      </c>
      <c r="M344" s="53">
        <f t="shared" si="5"/>
        <v>6068612.9450000003</v>
      </c>
    </row>
    <row r="345" spans="1:13" x14ac:dyDescent="0.25">
      <c r="A345" s="2" t="str">
        <f>INDEX(Departments[#Data],MATCH(B345,Departments[[#Data],[Department]],0),2)</f>
        <v>Small</v>
      </c>
      <c r="B345" s="2" t="s">
        <v>103</v>
      </c>
      <c r="C345" s="2" t="s">
        <v>79</v>
      </c>
      <c r="D345" t="s">
        <v>202</v>
      </c>
      <c r="E345" s="2" t="s">
        <v>81</v>
      </c>
      <c r="F345" t="s">
        <v>220</v>
      </c>
      <c r="G345" s="50">
        <v>2979368.08</v>
      </c>
      <c r="H345" s="50">
        <v>3077663.47</v>
      </c>
      <c r="I345" s="50"/>
      <c r="J345" s="50"/>
      <c r="K345" s="50">
        <v>0</v>
      </c>
      <c r="L345" s="50">
        <v>6057031.5500000007</v>
      </c>
      <c r="M345" s="53">
        <f t="shared" si="5"/>
        <v>3028515.7750000004</v>
      </c>
    </row>
    <row r="346" spans="1:13" x14ac:dyDescent="0.25">
      <c r="A346" s="2" t="str">
        <f>INDEX(Departments[#Data],MATCH(B346,Departments[[#Data],[Department]],0),2)</f>
        <v>Small</v>
      </c>
      <c r="B346" s="2" t="s">
        <v>103</v>
      </c>
      <c r="C346" s="2" t="s">
        <v>190</v>
      </c>
      <c r="D346" t="s">
        <v>190</v>
      </c>
      <c r="E346" s="2" t="s">
        <v>176</v>
      </c>
      <c r="F346" t="s">
        <v>191</v>
      </c>
      <c r="G346" s="50">
        <v>2781954.3500000006</v>
      </c>
      <c r="H346" s="50">
        <v>3419179.9499999997</v>
      </c>
      <c r="I346" s="50">
        <v>2398972.1599999997</v>
      </c>
      <c r="J346" s="50">
        <v>2234129.2399999998</v>
      </c>
      <c r="K346" s="50">
        <v>1971236.7599999998</v>
      </c>
      <c r="L346" s="50">
        <v>12805472.459999999</v>
      </c>
      <c r="M346" s="53">
        <f t="shared" si="5"/>
        <v>2561094.4920000001</v>
      </c>
    </row>
    <row r="347" spans="1:13" x14ac:dyDescent="0.25">
      <c r="A347" s="2" t="str">
        <f>INDEX(Departments[#Data],MATCH(B347,Departments[[#Data],[Department]],0),2)</f>
        <v>Small</v>
      </c>
      <c r="B347" s="2" t="s">
        <v>103</v>
      </c>
      <c r="C347" s="2" t="s">
        <v>190</v>
      </c>
      <c r="D347" t="s">
        <v>190</v>
      </c>
      <c r="E347" s="2" t="s">
        <v>176</v>
      </c>
      <c r="F347" t="s">
        <v>192</v>
      </c>
      <c r="G347" s="50"/>
      <c r="H347" s="50">
        <v>320146.49</v>
      </c>
      <c r="I347" s="50">
        <v>399177.23999999993</v>
      </c>
      <c r="J347" s="50">
        <v>27433</v>
      </c>
      <c r="K347" s="50">
        <v>18527.95</v>
      </c>
      <c r="L347" s="50">
        <v>765284.67999999982</v>
      </c>
      <c r="M347" s="53">
        <f t="shared" si="5"/>
        <v>191321.16999999998</v>
      </c>
    </row>
    <row r="348" spans="1:13" x14ac:dyDescent="0.25">
      <c r="A348" s="2" t="str">
        <f>INDEX(Departments[#Data],MATCH(B348,Departments[[#Data],[Department]],0),2)</f>
        <v>Small</v>
      </c>
      <c r="B348" s="2" t="s">
        <v>103</v>
      </c>
      <c r="C348" s="2" t="s">
        <v>190</v>
      </c>
      <c r="D348" t="s">
        <v>190</v>
      </c>
      <c r="E348" s="2" t="s">
        <v>193</v>
      </c>
      <c r="F348" t="s">
        <v>194</v>
      </c>
      <c r="G348" s="50">
        <v>503671.79000000004</v>
      </c>
      <c r="H348" s="50">
        <v>540044.86</v>
      </c>
      <c r="I348" s="50">
        <v>568248.84000000008</v>
      </c>
      <c r="J348" s="50">
        <v>1148829.6300000001</v>
      </c>
      <c r="K348" s="50">
        <v>554508</v>
      </c>
      <c r="L348" s="50">
        <v>3315303.1200000006</v>
      </c>
      <c r="M348" s="53">
        <f t="shared" si="5"/>
        <v>663060.62400000007</v>
      </c>
    </row>
    <row r="349" spans="1:13" x14ac:dyDescent="0.25">
      <c r="A349" s="2" t="str">
        <f>INDEX(Departments[#Data],MATCH(B349,Departments[[#Data],[Department]],0),2)</f>
        <v>Small</v>
      </c>
      <c r="B349" s="2" t="s">
        <v>103</v>
      </c>
      <c r="C349" s="2" t="s">
        <v>190</v>
      </c>
      <c r="D349" t="s">
        <v>190</v>
      </c>
      <c r="E349" s="2" t="s">
        <v>193</v>
      </c>
      <c r="F349" t="s">
        <v>214</v>
      </c>
      <c r="G349" s="50">
        <v>422432.43</v>
      </c>
      <c r="H349" s="50">
        <v>386740.09</v>
      </c>
      <c r="I349" s="50">
        <v>271387.38</v>
      </c>
      <c r="J349" s="50">
        <v>702734.58999999985</v>
      </c>
      <c r="K349" s="50">
        <v>126250.63</v>
      </c>
      <c r="L349" s="50">
        <v>1909545.1200000003</v>
      </c>
      <c r="M349" s="53">
        <f t="shared" si="5"/>
        <v>381909.02399999992</v>
      </c>
    </row>
    <row r="350" spans="1:13" x14ac:dyDescent="0.25">
      <c r="A350" s="2" t="str">
        <f>INDEX(Departments[#Data],MATCH(B350,Departments[[#Data],[Department]],0),2)</f>
        <v>Small</v>
      </c>
      <c r="B350" s="2" t="s">
        <v>103</v>
      </c>
      <c r="C350" s="2" t="s">
        <v>222</v>
      </c>
      <c r="D350" t="s">
        <v>223</v>
      </c>
      <c r="E350" s="2" t="s">
        <v>223</v>
      </c>
      <c r="F350" t="s">
        <v>222</v>
      </c>
      <c r="G350" s="50">
        <v>156417.35999999999</v>
      </c>
      <c r="H350" s="50"/>
      <c r="I350" s="50"/>
      <c r="J350" s="50"/>
      <c r="K350" s="50"/>
      <c r="L350" s="50">
        <v>156417.35999999999</v>
      </c>
      <c r="M350" s="53">
        <f t="shared" si="5"/>
        <v>156417.35999999999</v>
      </c>
    </row>
    <row r="351" spans="1:13" x14ac:dyDescent="0.25">
      <c r="A351" s="2" t="str">
        <f>INDEX(Departments[#Data],MATCH(B351,Departments[[#Data],[Department]],0),2)</f>
        <v>Small</v>
      </c>
      <c r="B351" s="2" t="s">
        <v>103</v>
      </c>
      <c r="C351" s="2" t="s">
        <v>224</v>
      </c>
      <c r="D351" t="s">
        <v>223</v>
      </c>
      <c r="E351" s="2" t="s">
        <v>223</v>
      </c>
      <c r="F351" t="s">
        <v>224</v>
      </c>
      <c r="G351" s="50">
        <v>4700</v>
      </c>
      <c r="H351" s="50">
        <v>11779</v>
      </c>
      <c r="I351" s="50"/>
      <c r="J351" s="50"/>
      <c r="K351" s="50"/>
      <c r="L351" s="50">
        <v>16479</v>
      </c>
      <c r="M351" s="53">
        <f t="shared" si="5"/>
        <v>8239.5</v>
      </c>
    </row>
    <row r="352" spans="1:13" x14ac:dyDescent="0.25">
      <c r="A352" s="2" t="str">
        <f>INDEX(Departments[#Data],MATCH(B352,Departments[[#Data],[Department]],0),2)</f>
        <v>Small</v>
      </c>
      <c r="B352" s="2" t="s">
        <v>103</v>
      </c>
      <c r="C352" s="2" t="s">
        <v>84</v>
      </c>
      <c r="D352" t="s">
        <v>80</v>
      </c>
      <c r="E352" s="2" t="s">
        <v>84</v>
      </c>
      <c r="F352" t="s">
        <v>195</v>
      </c>
      <c r="G352" s="50">
        <v>456011.32</v>
      </c>
      <c r="H352" s="50">
        <v>628888.75</v>
      </c>
      <c r="I352" s="50">
        <v>685908.46</v>
      </c>
      <c r="J352" s="50">
        <v>683875.5</v>
      </c>
      <c r="K352" s="50">
        <v>693340.7</v>
      </c>
      <c r="L352" s="50">
        <v>3148024.73</v>
      </c>
      <c r="M352" s="53">
        <f t="shared" si="5"/>
        <v>629604.94600000011</v>
      </c>
    </row>
    <row r="353" spans="1:13" x14ac:dyDescent="0.25">
      <c r="A353" s="2" t="str">
        <f>INDEX(Departments[#Data],MATCH(B353,Departments[[#Data],[Department]],0),2)</f>
        <v>Small</v>
      </c>
      <c r="B353" s="2" t="s">
        <v>103</v>
      </c>
      <c r="C353" s="2" t="s">
        <v>84</v>
      </c>
      <c r="D353" t="s">
        <v>80</v>
      </c>
      <c r="E353" s="2" t="s">
        <v>84</v>
      </c>
      <c r="F353" t="s">
        <v>196</v>
      </c>
      <c r="G353" s="50">
        <v>442771.94</v>
      </c>
      <c r="H353" s="50">
        <v>407748.52</v>
      </c>
      <c r="I353" s="50">
        <v>366539.22</v>
      </c>
      <c r="J353" s="50">
        <v>353128.99</v>
      </c>
      <c r="K353" s="50">
        <v>336167.26</v>
      </c>
      <c r="L353" s="50">
        <v>1906355.93</v>
      </c>
      <c r="M353" s="53">
        <f t="shared" si="5"/>
        <v>381271.18599999999</v>
      </c>
    </row>
    <row r="354" spans="1:13" x14ac:dyDescent="0.25">
      <c r="A354" s="2" t="str">
        <f>INDEX(Departments[#Data],MATCH(B354,Departments[[#Data],[Department]],0),2)</f>
        <v>Small</v>
      </c>
      <c r="B354" s="2" t="s">
        <v>103</v>
      </c>
      <c r="C354" s="2" t="s">
        <v>84</v>
      </c>
      <c r="D354" t="s">
        <v>80</v>
      </c>
      <c r="E354" s="2" t="s">
        <v>84</v>
      </c>
      <c r="F354" t="s">
        <v>197</v>
      </c>
      <c r="G354" s="50">
        <v>357782.48</v>
      </c>
      <c r="H354" s="50">
        <v>370375.51</v>
      </c>
      <c r="I354" s="50">
        <v>387404.72</v>
      </c>
      <c r="J354" s="50">
        <v>415356.98</v>
      </c>
      <c r="K354" s="50">
        <v>379380.71</v>
      </c>
      <c r="L354" s="50">
        <v>1910300.4</v>
      </c>
      <c r="M354" s="53">
        <f t="shared" si="5"/>
        <v>382060.07999999996</v>
      </c>
    </row>
    <row r="355" spans="1:13" x14ac:dyDescent="0.25">
      <c r="A355" s="2" t="str">
        <f>INDEX(Departments[#Data],MATCH(B355,Departments[[#Data],[Department]],0),2)</f>
        <v>Small</v>
      </c>
      <c r="B355" s="2" t="s">
        <v>103</v>
      </c>
      <c r="C355" s="2" t="s">
        <v>84</v>
      </c>
      <c r="D355" t="s">
        <v>80</v>
      </c>
      <c r="E355" s="2" t="s">
        <v>84</v>
      </c>
      <c r="F355" t="s">
        <v>198</v>
      </c>
      <c r="G355" s="50"/>
      <c r="H355" s="50">
        <v>0</v>
      </c>
      <c r="I355" s="50">
        <v>0</v>
      </c>
      <c r="J355" s="50">
        <v>76362.3</v>
      </c>
      <c r="K355" s="50"/>
      <c r="L355" s="50">
        <v>76362.3</v>
      </c>
      <c r="M355" s="53">
        <f t="shared" si="5"/>
        <v>76362.3</v>
      </c>
    </row>
    <row r="356" spans="1:13" x14ac:dyDescent="0.25">
      <c r="A356" s="2" t="str">
        <f>INDEX(Departments[#Data],MATCH(B356,Departments[[#Data],[Department]],0),2)</f>
        <v>Small</v>
      </c>
      <c r="B356" s="2" t="s">
        <v>103</v>
      </c>
      <c r="C356" s="2" t="s">
        <v>84</v>
      </c>
      <c r="D356" t="s">
        <v>80</v>
      </c>
      <c r="E356" s="2" t="s">
        <v>84</v>
      </c>
      <c r="F356" t="s">
        <v>86</v>
      </c>
      <c r="G356" s="50"/>
      <c r="H356" s="50"/>
      <c r="I356" s="50">
        <v>984445.61</v>
      </c>
      <c r="J356" s="50">
        <v>0</v>
      </c>
      <c r="K356" s="50">
        <v>0</v>
      </c>
      <c r="L356" s="50">
        <v>984445.61</v>
      </c>
      <c r="M356" s="53">
        <f t="shared" si="5"/>
        <v>984445.61</v>
      </c>
    </row>
    <row r="357" spans="1:13" x14ac:dyDescent="0.25">
      <c r="A357" s="2" t="str">
        <f>INDEX(Departments[#Data],MATCH(B357,Departments[[#Data],[Department]],0),2)</f>
        <v>Small</v>
      </c>
      <c r="B357" s="2" t="s">
        <v>103</v>
      </c>
      <c r="C357" s="2" t="s">
        <v>84</v>
      </c>
      <c r="D357" t="s">
        <v>80</v>
      </c>
      <c r="E357" s="2" t="s">
        <v>84</v>
      </c>
      <c r="F357" t="s">
        <v>94</v>
      </c>
      <c r="G357" s="50">
        <v>0</v>
      </c>
      <c r="H357" s="50"/>
      <c r="I357" s="50"/>
      <c r="J357" s="50"/>
      <c r="K357" s="50"/>
      <c r="L357" s="50">
        <v>0</v>
      </c>
      <c r="M357" s="53">
        <f t="shared" si="5"/>
        <v>0</v>
      </c>
    </row>
    <row r="358" spans="1:13" x14ac:dyDescent="0.25">
      <c r="A358" s="2" t="str">
        <f>INDEX(Departments[#Data],MATCH(B358,Departments[[#Data],[Department]],0),2)</f>
        <v>Small</v>
      </c>
      <c r="B358" s="2" t="s">
        <v>103</v>
      </c>
      <c r="C358" s="2" t="s">
        <v>84</v>
      </c>
      <c r="D358" t="s">
        <v>200</v>
      </c>
      <c r="E358" s="2" t="s">
        <v>84</v>
      </c>
      <c r="F358" t="s">
        <v>201</v>
      </c>
      <c r="G358" s="50">
        <v>13990</v>
      </c>
      <c r="H358" s="50">
        <v>12823.980000000001</v>
      </c>
      <c r="I358" s="50">
        <v>4095.77</v>
      </c>
      <c r="J358" s="50">
        <v>29357.33</v>
      </c>
      <c r="K358" s="50">
        <v>3557.81</v>
      </c>
      <c r="L358" s="50">
        <v>63824.89</v>
      </c>
      <c r="M358" s="53">
        <f t="shared" si="5"/>
        <v>12764.977999999999</v>
      </c>
    </row>
    <row r="359" spans="1:13" x14ac:dyDescent="0.25">
      <c r="A359" s="2" t="str">
        <f>INDEX(Departments[#Data],MATCH(B359,Departments[[#Data],[Department]],0),2)</f>
        <v>Small</v>
      </c>
      <c r="B359" s="2" t="s">
        <v>103</v>
      </c>
      <c r="C359" s="2" t="s">
        <v>84</v>
      </c>
      <c r="D359" t="s">
        <v>202</v>
      </c>
      <c r="E359" s="2" t="s">
        <v>84</v>
      </c>
      <c r="F359" t="s">
        <v>203</v>
      </c>
      <c r="G359" s="50"/>
      <c r="H359" s="50"/>
      <c r="I359" s="50">
        <v>3141893.61</v>
      </c>
      <c r="J359" s="50">
        <v>3416907.53</v>
      </c>
      <c r="K359" s="50">
        <v>3371712</v>
      </c>
      <c r="L359" s="50">
        <v>9930513.1400000006</v>
      </c>
      <c r="M359" s="53">
        <f t="shared" si="5"/>
        <v>3310171.0466666669</v>
      </c>
    </row>
    <row r="360" spans="1:13" x14ac:dyDescent="0.25">
      <c r="A360" s="2" t="str">
        <f>INDEX(Departments[#Data],MATCH(B360,Departments[[#Data],[Department]],0),2)</f>
        <v>Small</v>
      </c>
      <c r="B360" s="2" t="s">
        <v>103</v>
      </c>
      <c r="C360" s="2" t="s">
        <v>204</v>
      </c>
      <c r="D360" t="s">
        <v>178</v>
      </c>
      <c r="E360" s="2" t="s">
        <v>205</v>
      </c>
      <c r="F360" t="s">
        <v>207</v>
      </c>
      <c r="G360" s="50">
        <v>396519.22</v>
      </c>
      <c r="H360" s="50"/>
      <c r="I360" s="50"/>
      <c r="J360" s="50"/>
      <c r="K360" s="50"/>
      <c r="L360" s="50">
        <v>396519.22</v>
      </c>
      <c r="M360" s="53">
        <f t="shared" si="5"/>
        <v>396519.22</v>
      </c>
    </row>
    <row r="361" spans="1:13" x14ac:dyDescent="0.25">
      <c r="A361" s="2" t="str">
        <f>INDEX(Departments[#Data],MATCH(B361,Departments[[#Data],[Department]],0),2)</f>
        <v>Small</v>
      </c>
      <c r="B361" s="2" t="s">
        <v>103</v>
      </c>
      <c r="C361" s="2" t="s">
        <v>204</v>
      </c>
      <c r="D361" t="s">
        <v>178</v>
      </c>
      <c r="E361" s="2" t="s">
        <v>205</v>
      </c>
      <c r="F361" t="s">
        <v>229</v>
      </c>
      <c r="G361" s="50"/>
      <c r="H361" s="50"/>
      <c r="I361" s="50"/>
      <c r="J361" s="50">
        <v>0</v>
      </c>
      <c r="K361" s="50"/>
      <c r="L361" s="50">
        <v>0</v>
      </c>
      <c r="M361" s="53">
        <f t="shared" si="5"/>
        <v>0</v>
      </c>
    </row>
    <row r="362" spans="1:13" x14ac:dyDescent="0.25">
      <c r="A362" s="2" t="str">
        <f>INDEX(Departments[#Data],MATCH(B362,Departments[[#Data],[Department]],0),2)</f>
        <v>Small</v>
      </c>
      <c r="B362" s="2" t="s">
        <v>103</v>
      </c>
      <c r="C362" s="2" t="s">
        <v>208</v>
      </c>
      <c r="D362" t="s">
        <v>171</v>
      </c>
      <c r="E362" s="2" t="s">
        <v>173</v>
      </c>
      <c r="F362" t="s">
        <v>209</v>
      </c>
      <c r="G362" s="50">
        <v>123534.33</v>
      </c>
      <c r="H362" s="50">
        <v>113841.84999999999</v>
      </c>
      <c r="I362" s="50">
        <v>136058.04</v>
      </c>
      <c r="J362" s="50">
        <v>96795.27</v>
      </c>
      <c r="K362" s="50">
        <v>93668.13</v>
      </c>
      <c r="L362" s="50">
        <v>563897.62</v>
      </c>
      <c r="M362" s="53">
        <f t="shared" si="5"/>
        <v>112779.524</v>
      </c>
    </row>
    <row r="363" spans="1:13" x14ac:dyDescent="0.25">
      <c r="A363" s="2" t="str">
        <f>INDEX(Departments[#Data],MATCH(B363,Departments[[#Data],[Department]],0),2)</f>
        <v>Small</v>
      </c>
      <c r="B363" s="2" t="s">
        <v>103</v>
      </c>
      <c r="C363" s="2" t="s">
        <v>208</v>
      </c>
      <c r="D363" t="s">
        <v>171</v>
      </c>
      <c r="E363" s="2" t="s">
        <v>173</v>
      </c>
      <c r="F363" t="s">
        <v>210</v>
      </c>
      <c r="G363" s="50">
        <v>41235</v>
      </c>
      <c r="H363" s="50">
        <v>78795.5</v>
      </c>
      <c r="I363" s="50">
        <v>25755</v>
      </c>
      <c r="J363" s="50">
        <v>40469.5</v>
      </c>
      <c r="K363" s="50">
        <v>30581</v>
      </c>
      <c r="L363" s="50">
        <v>216836</v>
      </c>
      <c r="M363" s="53">
        <f t="shared" si="5"/>
        <v>43367.199999999997</v>
      </c>
    </row>
    <row r="364" spans="1:13" x14ac:dyDescent="0.25">
      <c r="A364" s="2" t="str">
        <f>INDEX(Departments[#Data],MATCH(B364,Departments[[#Data],[Department]],0),2)</f>
        <v>Small</v>
      </c>
      <c r="B364" s="2" t="s">
        <v>103</v>
      </c>
      <c r="C364" s="2" t="s">
        <v>208</v>
      </c>
      <c r="D364" t="s">
        <v>171</v>
      </c>
      <c r="E364" s="2" t="s">
        <v>173</v>
      </c>
      <c r="F364" t="s">
        <v>211</v>
      </c>
      <c r="G364" s="50">
        <v>18857.759999999998</v>
      </c>
      <c r="H364" s="50">
        <v>34384.080000000002</v>
      </c>
      <c r="I364" s="50">
        <v>13781.05</v>
      </c>
      <c r="J364" s="50">
        <v>12805.5</v>
      </c>
      <c r="K364" s="50">
        <v>9903</v>
      </c>
      <c r="L364" s="50">
        <v>89731.39</v>
      </c>
      <c r="M364" s="53">
        <f t="shared" si="5"/>
        <v>17946.277999999998</v>
      </c>
    </row>
    <row r="365" spans="1:13" x14ac:dyDescent="0.25">
      <c r="A365" s="2" t="str">
        <f>INDEX(Departments[#Data],MATCH(B365,Departments[[#Data],[Department]],0),2)</f>
        <v>Small</v>
      </c>
      <c r="B365" s="51" t="s">
        <v>103</v>
      </c>
      <c r="C365" s="2" t="s">
        <v>208</v>
      </c>
      <c r="D365" t="s">
        <v>171</v>
      </c>
      <c r="E365" s="2" t="s">
        <v>173</v>
      </c>
      <c r="F365" t="s">
        <v>213</v>
      </c>
      <c r="G365" s="50">
        <v>19769948.469999999</v>
      </c>
      <c r="H365" s="50">
        <v>18433648.23</v>
      </c>
      <c r="I365" s="50">
        <v>15058421.379999999</v>
      </c>
      <c r="J365" s="50">
        <v>14960850.130000001</v>
      </c>
      <c r="K365" s="50">
        <v>14056259.58</v>
      </c>
      <c r="L365" s="50">
        <v>82279127.789999992</v>
      </c>
      <c r="M365" s="53">
        <f t="shared" si="5"/>
        <v>16455825.557999998</v>
      </c>
    </row>
    <row r="366" spans="1:13" x14ac:dyDescent="0.25">
      <c r="A366" s="2" t="str">
        <f>INDEX(Departments[#Data],MATCH(B366,Departments[[#Data],[Department]],0),2)</f>
        <v>Medium</v>
      </c>
      <c r="B366" s="2" t="s">
        <v>104</v>
      </c>
      <c r="C366" s="2" t="s">
        <v>170</v>
      </c>
      <c r="D366" t="s">
        <v>171</v>
      </c>
      <c r="E366" s="2" t="s">
        <v>170</v>
      </c>
      <c r="F366" t="s">
        <v>170</v>
      </c>
      <c r="G366" s="50">
        <v>3849463.6</v>
      </c>
      <c r="H366" s="50">
        <v>500111.18</v>
      </c>
      <c r="I366" s="50">
        <v>1163324.76</v>
      </c>
      <c r="J366" s="50">
        <v>1163324.76</v>
      </c>
      <c r="K366" s="50">
        <v>3044816.27</v>
      </c>
      <c r="L366" s="50">
        <v>9721040.5700000003</v>
      </c>
      <c r="M366" s="53">
        <f t="shared" si="5"/>
        <v>1944208.1140000001</v>
      </c>
    </row>
    <row r="367" spans="1:13" x14ac:dyDescent="0.25">
      <c r="A367" s="2" t="str">
        <f>INDEX(Departments[#Data],MATCH(B367,Departments[[#Data],[Department]],0),2)</f>
        <v>Medium</v>
      </c>
      <c r="B367" s="2" t="s">
        <v>104</v>
      </c>
      <c r="C367" s="2" t="s">
        <v>172</v>
      </c>
      <c r="D367" t="s">
        <v>171</v>
      </c>
      <c r="E367" s="2" t="s">
        <v>173</v>
      </c>
      <c r="F367" t="s">
        <v>174</v>
      </c>
      <c r="G367" s="50"/>
      <c r="H367" s="50">
        <v>211092.82</v>
      </c>
      <c r="I367" s="50">
        <v>0</v>
      </c>
      <c r="J367" s="50"/>
      <c r="K367" s="50"/>
      <c r="L367" s="50">
        <v>211092.82</v>
      </c>
      <c r="M367" s="53">
        <f t="shared" si="5"/>
        <v>211092.82</v>
      </c>
    </row>
    <row r="368" spans="1:13" x14ac:dyDescent="0.25">
      <c r="A368" s="2" t="str">
        <f>INDEX(Departments[#Data],MATCH(B368,Departments[[#Data],[Department]],0),2)</f>
        <v>Medium</v>
      </c>
      <c r="B368" s="2" t="s">
        <v>104</v>
      </c>
      <c r="C368" s="2" t="s">
        <v>172</v>
      </c>
      <c r="D368" t="s">
        <v>171</v>
      </c>
      <c r="E368" s="2" t="s">
        <v>173</v>
      </c>
      <c r="F368" t="s">
        <v>172</v>
      </c>
      <c r="G368" s="50">
        <v>2671275.35</v>
      </c>
      <c r="H368" s="50">
        <v>3901421.6999999997</v>
      </c>
      <c r="I368" s="50">
        <v>2755156.54</v>
      </c>
      <c r="J368" s="50">
        <v>3785812.83</v>
      </c>
      <c r="K368" s="50">
        <v>4762088.97</v>
      </c>
      <c r="L368" s="50">
        <v>17875755.390000001</v>
      </c>
      <c r="M368" s="53">
        <f t="shared" si="5"/>
        <v>3575151.0780000002</v>
      </c>
    </row>
    <row r="369" spans="1:13" x14ac:dyDescent="0.25">
      <c r="A369" s="2" t="str">
        <f>INDEX(Departments[#Data],MATCH(B369,Departments[[#Data],[Department]],0),2)</f>
        <v>Medium</v>
      </c>
      <c r="B369" s="2" t="s">
        <v>104</v>
      </c>
      <c r="C369" s="2" t="s">
        <v>175</v>
      </c>
      <c r="D369" t="s">
        <v>171</v>
      </c>
      <c r="E369" s="2" t="s">
        <v>176</v>
      </c>
      <c r="F369" t="s">
        <v>175</v>
      </c>
      <c r="G369" s="50">
        <v>63456</v>
      </c>
      <c r="H369" s="50">
        <v>56338</v>
      </c>
      <c r="I369" s="50">
        <v>82068.03</v>
      </c>
      <c r="J369" s="50">
        <v>222219.87</v>
      </c>
      <c r="K369" s="50">
        <v>0</v>
      </c>
      <c r="L369" s="50">
        <v>424081.9</v>
      </c>
      <c r="M369" s="53">
        <f t="shared" si="5"/>
        <v>106020.47500000001</v>
      </c>
    </row>
    <row r="370" spans="1:13" x14ac:dyDescent="0.25">
      <c r="A370" s="2" t="str">
        <f>INDEX(Departments[#Data],MATCH(B370,Departments[[#Data],[Department]],0),2)</f>
        <v>Medium</v>
      </c>
      <c r="B370" s="2" t="s">
        <v>104</v>
      </c>
      <c r="C370" s="2" t="s">
        <v>177</v>
      </c>
      <c r="D370" t="s">
        <v>178</v>
      </c>
      <c r="E370" s="2" t="s">
        <v>179</v>
      </c>
      <c r="F370" t="s">
        <v>183</v>
      </c>
      <c r="G370" s="50">
        <v>0</v>
      </c>
      <c r="H370" s="50">
        <v>3240989.7800000003</v>
      </c>
      <c r="I370" s="50"/>
      <c r="J370" s="50"/>
      <c r="K370" s="50"/>
      <c r="L370" s="50">
        <v>3240989.7800000003</v>
      </c>
      <c r="M370" s="53">
        <f t="shared" si="5"/>
        <v>3240989.7800000003</v>
      </c>
    </row>
    <row r="371" spans="1:13" x14ac:dyDescent="0.25">
      <c r="A371" s="2" t="str">
        <f>INDEX(Departments[#Data],MATCH(B371,Departments[[#Data],[Department]],0),2)</f>
        <v>Medium</v>
      </c>
      <c r="B371" s="2" t="s">
        <v>104</v>
      </c>
      <c r="C371" s="2" t="s">
        <v>177</v>
      </c>
      <c r="D371" t="s">
        <v>178</v>
      </c>
      <c r="E371" s="2" t="s">
        <v>179</v>
      </c>
      <c r="F371" t="s">
        <v>184</v>
      </c>
      <c r="G371" s="50"/>
      <c r="H371" s="50"/>
      <c r="I371" s="50"/>
      <c r="J371" s="50"/>
      <c r="K371" s="50">
        <v>0</v>
      </c>
      <c r="L371" s="50">
        <v>0</v>
      </c>
      <c r="M371" s="53">
        <f t="shared" si="5"/>
        <v>0</v>
      </c>
    </row>
    <row r="372" spans="1:13" x14ac:dyDescent="0.25">
      <c r="A372" s="2" t="str">
        <f>INDEX(Departments[#Data],MATCH(B372,Departments[[#Data],[Department]],0),2)</f>
        <v>Medium</v>
      </c>
      <c r="B372" s="2" t="s">
        <v>104</v>
      </c>
      <c r="C372" s="2" t="s">
        <v>177</v>
      </c>
      <c r="D372" t="s">
        <v>178</v>
      </c>
      <c r="E372" s="2" t="s">
        <v>179</v>
      </c>
      <c r="F372" t="s">
        <v>185</v>
      </c>
      <c r="G372" s="50">
        <v>7350702.9100000001</v>
      </c>
      <c r="H372" s="50">
        <v>8659831.5199999996</v>
      </c>
      <c r="I372" s="50">
        <v>10605969.960000001</v>
      </c>
      <c r="J372" s="50">
        <v>11326474.779999999</v>
      </c>
      <c r="K372" s="50">
        <v>15113355.6</v>
      </c>
      <c r="L372" s="50">
        <v>53056334.770000003</v>
      </c>
      <c r="M372" s="53">
        <f t="shared" si="5"/>
        <v>10611266.954</v>
      </c>
    </row>
    <row r="373" spans="1:13" x14ac:dyDescent="0.25">
      <c r="A373" s="2" t="str">
        <f>INDEX(Departments[#Data],MATCH(B373,Departments[[#Data],[Department]],0),2)</f>
        <v>Medium</v>
      </c>
      <c r="B373" s="2" t="s">
        <v>104</v>
      </c>
      <c r="C373" s="2" t="s">
        <v>177</v>
      </c>
      <c r="D373" t="s">
        <v>178</v>
      </c>
      <c r="E373" s="2" t="s">
        <v>179</v>
      </c>
      <c r="F373" t="s">
        <v>186</v>
      </c>
      <c r="G373" s="50">
        <v>835059.4</v>
      </c>
      <c r="H373" s="50">
        <v>1241504.03</v>
      </c>
      <c r="I373" s="50">
        <v>3706518.4699999997</v>
      </c>
      <c r="J373" s="50">
        <v>2926684.42</v>
      </c>
      <c r="K373" s="50">
        <v>637359.23</v>
      </c>
      <c r="L373" s="50">
        <v>9347125.5499999989</v>
      </c>
      <c r="M373" s="53">
        <f t="shared" si="5"/>
        <v>1869425.11</v>
      </c>
    </row>
    <row r="374" spans="1:13" x14ac:dyDescent="0.25">
      <c r="A374" s="2" t="str">
        <f>INDEX(Departments[#Data],MATCH(B374,Departments[[#Data],[Department]],0),2)</f>
        <v>Medium</v>
      </c>
      <c r="B374" s="2" t="s">
        <v>104</v>
      </c>
      <c r="C374" s="2" t="s">
        <v>79</v>
      </c>
      <c r="D374" t="s">
        <v>80</v>
      </c>
      <c r="E374" s="2" t="s">
        <v>81</v>
      </c>
      <c r="F374" t="s">
        <v>92</v>
      </c>
      <c r="G374" s="50">
        <v>709236.4</v>
      </c>
      <c r="H374" s="50">
        <v>391422.42</v>
      </c>
      <c r="I374" s="50">
        <v>1681346.72</v>
      </c>
      <c r="J374" s="50">
        <v>1098233.8400000001</v>
      </c>
      <c r="K374" s="50">
        <v>779788.52999999991</v>
      </c>
      <c r="L374" s="50">
        <v>4660027.91</v>
      </c>
      <c r="M374" s="53">
        <f t="shared" si="5"/>
        <v>932005.58200000005</v>
      </c>
    </row>
    <row r="375" spans="1:13" x14ac:dyDescent="0.25">
      <c r="A375" s="2" t="str">
        <f>INDEX(Departments[#Data],MATCH(B375,Departments[[#Data],[Department]],0),2)</f>
        <v>Medium</v>
      </c>
      <c r="B375" s="2" t="s">
        <v>104</v>
      </c>
      <c r="C375" s="2" t="s">
        <v>79</v>
      </c>
      <c r="D375" t="s">
        <v>80</v>
      </c>
      <c r="E375" s="2" t="s">
        <v>81</v>
      </c>
      <c r="F375" t="s">
        <v>218</v>
      </c>
      <c r="G375" s="50">
        <v>178261</v>
      </c>
      <c r="H375" s="50">
        <v>215489.5</v>
      </c>
      <c r="I375" s="50">
        <v>168791.05</v>
      </c>
      <c r="J375" s="50">
        <v>0</v>
      </c>
      <c r="K375" s="50">
        <v>12500</v>
      </c>
      <c r="L375" s="50">
        <v>575041.55000000005</v>
      </c>
      <c r="M375" s="53">
        <f t="shared" si="5"/>
        <v>143760.38750000001</v>
      </c>
    </row>
    <row r="376" spans="1:13" x14ac:dyDescent="0.25">
      <c r="A376" s="2" t="str">
        <f>INDEX(Departments[#Data],MATCH(B376,Departments[[#Data],[Department]],0),2)</f>
        <v>Medium</v>
      </c>
      <c r="B376" s="2" t="s">
        <v>104</v>
      </c>
      <c r="C376" s="2" t="s">
        <v>79</v>
      </c>
      <c r="D376" t="s">
        <v>80</v>
      </c>
      <c r="E376" s="2" t="s">
        <v>81</v>
      </c>
      <c r="F376" t="s">
        <v>82</v>
      </c>
      <c r="G376" s="50">
        <v>1202982.6499999999</v>
      </c>
      <c r="H376" s="50">
        <v>1063618.67</v>
      </c>
      <c r="I376" s="50">
        <v>2434098.4</v>
      </c>
      <c r="J376" s="50">
        <v>1860427.79</v>
      </c>
      <c r="K376" s="50">
        <v>1946238.03</v>
      </c>
      <c r="L376" s="50">
        <v>8507365.5399999991</v>
      </c>
      <c r="M376" s="53">
        <f t="shared" si="5"/>
        <v>1701473.1079999998</v>
      </c>
    </row>
    <row r="377" spans="1:13" x14ac:dyDescent="0.25">
      <c r="A377" s="2" t="str">
        <f>INDEX(Departments[#Data],MATCH(B377,Departments[[#Data],[Department]],0),2)</f>
        <v>Medium</v>
      </c>
      <c r="B377" s="2" t="s">
        <v>104</v>
      </c>
      <c r="C377" s="2" t="s">
        <v>79</v>
      </c>
      <c r="D377" t="s">
        <v>80</v>
      </c>
      <c r="E377" s="2" t="s">
        <v>81</v>
      </c>
      <c r="F377" t="s">
        <v>219</v>
      </c>
      <c r="G377" s="50">
        <v>252227.28</v>
      </c>
      <c r="H377" s="50"/>
      <c r="I377" s="50"/>
      <c r="J377" s="50"/>
      <c r="K377" s="50"/>
      <c r="L377" s="50">
        <v>252227.28</v>
      </c>
      <c r="M377" s="53">
        <f t="shared" si="5"/>
        <v>252227.28</v>
      </c>
    </row>
    <row r="378" spans="1:13" x14ac:dyDescent="0.25">
      <c r="A378" s="2" t="str">
        <f>INDEX(Departments[#Data],MATCH(B378,Departments[[#Data],[Department]],0),2)</f>
        <v>Medium</v>
      </c>
      <c r="B378" s="2" t="s">
        <v>104</v>
      </c>
      <c r="C378" s="2" t="s">
        <v>79</v>
      </c>
      <c r="D378" t="s">
        <v>80</v>
      </c>
      <c r="E378" s="2" t="s">
        <v>81</v>
      </c>
      <c r="F378" t="s">
        <v>189</v>
      </c>
      <c r="G378" s="50"/>
      <c r="H378" s="50"/>
      <c r="I378" s="50">
        <v>0</v>
      </c>
      <c r="J378" s="50">
        <v>12754267.529999999</v>
      </c>
      <c r="K378" s="50">
        <v>7498591.4799999995</v>
      </c>
      <c r="L378" s="50">
        <v>20252859.009999998</v>
      </c>
      <c r="M378" s="53">
        <f t="shared" si="5"/>
        <v>10126429.504999999</v>
      </c>
    </row>
    <row r="379" spans="1:13" x14ac:dyDescent="0.25">
      <c r="A379" s="2" t="str">
        <f>INDEX(Departments[#Data],MATCH(B379,Departments[[#Data],[Department]],0),2)</f>
        <v>Medium</v>
      </c>
      <c r="B379" s="2" t="s">
        <v>104</v>
      </c>
      <c r="C379" s="2" t="s">
        <v>79</v>
      </c>
      <c r="D379" t="s">
        <v>202</v>
      </c>
      <c r="E379" s="2" t="s">
        <v>81</v>
      </c>
      <c r="F379" t="s">
        <v>220</v>
      </c>
      <c r="G379" s="50">
        <v>273701</v>
      </c>
      <c r="H379" s="50">
        <v>12540</v>
      </c>
      <c r="I379" s="50"/>
      <c r="J379" s="50">
        <v>0</v>
      </c>
      <c r="K379" s="50">
        <v>0</v>
      </c>
      <c r="L379" s="50">
        <v>286241</v>
      </c>
      <c r="M379" s="53">
        <f t="shared" si="5"/>
        <v>143120.5</v>
      </c>
    </row>
    <row r="380" spans="1:13" x14ac:dyDescent="0.25">
      <c r="A380" s="2" t="str">
        <f>INDEX(Departments[#Data],MATCH(B380,Departments[[#Data],[Department]],0),2)</f>
        <v>Medium</v>
      </c>
      <c r="B380" s="2" t="s">
        <v>104</v>
      </c>
      <c r="C380" s="2" t="s">
        <v>190</v>
      </c>
      <c r="D380" t="s">
        <v>190</v>
      </c>
      <c r="E380" s="2" t="s">
        <v>176</v>
      </c>
      <c r="F380" t="s">
        <v>191</v>
      </c>
      <c r="G380" s="50">
        <v>0</v>
      </c>
      <c r="H380" s="50"/>
      <c r="I380" s="50"/>
      <c r="J380" s="50"/>
      <c r="K380" s="50"/>
      <c r="L380" s="50">
        <v>0</v>
      </c>
      <c r="M380" s="53">
        <f t="shared" si="5"/>
        <v>0</v>
      </c>
    </row>
    <row r="381" spans="1:13" x14ac:dyDescent="0.25">
      <c r="A381" s="2" t="str">
        <f>INDEX(Departments[#Data],MATCH(B381,Departments[[#Data],[Department]],0),2)</f>
        <v>Medium</v>
      </c>
      <c r="B381" s="2" t="s">
        <v>104</v>
      </c>
      <c r="C381" s="2" t="s">
        <v>190</v>
      </c>
      <c r="D381" t="s">
        <v>190</v>
      </c>
      <c r="E381" s="2" t="s">
        <v>193</v>
      </c>
      <c r="F381" t="s">
        <v>194</v>
      </c>
      <c r="G381" s="50">
        <v>714121.95</v>
      </c>
      <c r="H381" s="50">
        <v>537787.98</v>
      </c>
      <c r="I381" s="50">
        <v>295594.92000000004</v>
      </c>
      <c r="J381" s="50">
        <v>658524.88</v>
      </c>
      <c r="K381" s="50">
        <v>631360.09</v>
      </c>
      <c r="L381" s="50">
        <v>2837389.8200000003</v>
      </c>
      <c r="M381" s="53">
        <f t="shared" si="5"/>
        <v>567477.96399999992</v>
      </c>
    </row>
    <row r="382" spans="1:13" x14ac:dyDescent="0.25">
      <c r="A382" s="2" t="str">
        <f>INDEX(Departments[#Data],MATCH(B382,Departments[[#Data],[Department]],0),2)</f>
        <v>Medium</v>
      </c>
      <c r="B382" s="2" t="s">
        <v>104</v>
      </c>
      <c r="C382" s="2" t="s">
        <v>190</v>
      </c>
      <c r="D382" t="s">
        <v>190</v>
      </c>
      <c r="E382" s="2" t="s">
        <v>193</v>
      </c>
      <c r="F382" t="s">
        <v>221</v>
      </c>
      <c r="G382" s="50">
        <v>8571918.4700000007</v>
      </c>
      <c r="H382" s="50"/>
      <c r="I382" s="50"/>
      <c r="J382" s="50"/>
      <c r="K382" s="50"/>
      <c r="L382" s="50">
        <v>8571918.4700000007</v>
      </c>
      <c r="M382" s="53">
        <f t="shared" si="5"/>
        <v>8571918.4700000007</v>
      </c>
    </row>
    <row r="383" spans="1:13" x14ac:dyDescent="0.25">
      <c r="A383" s="2" t="str">
        <f>INDEX(Departments[#Data],MATCH(B383,Departments[[#Data],[Department]],0),2)</f>
        <v>Medium</v>
      </c>
      <c r="B383" s="2" t="s">
        <v>104</v>
      </c>
      <c r="C383" s="2" t="s">
        <v>190</v>
      </c>
      <c r="D383" t="s">
        <v>190</v>
      </c>
      <c r="E383" s="2" t="s">
        <v>193</v>
      </c>
      <c r="F383" t="s">
        <v>214</v>
      </c>
      <c r="G383" s="50"/>
      <c r="H383" s="50">
        <v>9199385.3900000006</v>
      </c>
      <c r="I383" s="50">
        <v>10261298.99</v>
      </c>
      <c r="J383" s="50">
        <v>10449494.190000001</v>
      </c>
      <c r="K383" s="50">
        <v>4055748.29</v>
      </c>
      <c r="L383" s="50">
        <v>33965926.859999999</v>
      </c>
      <c r="M383" s="53">
        <f t="shared" si="5"/>
        <v>8491481.7150000017</v>
      </c>
    </row>
    <row r="384" spans="1:13" x14ac:dyDescent="0.25">
      <c r="A384" s="2" t="str">
        <f>INDEX(Departments[#Data],MATCH(B384,Departments[[#Data],[Department]],0),2)</f>
        <v>Medium</v>
      </c>
      <c r="B384" s="2" t="s">
        <v>104</v>
      </c>
      <c r="C384" s="2" t="s">
        <v>222</v>
      </c>
      <c r="D384" t="s">
        <v>223</v>
      </c>
      <c r="E384" s="2" t="s">
        <v>223</v>
      </c>
      <c r="F384" t="s">
        <v>222</v>
      </c>
      <c r="G384" s="50">
        <v>0</v>
      </c>
      <c r="H384" s="50"/>
      <c r="I384" s="50"/>
      <c r="J384" s="50"/>
      <c r="K384" s="50"/>
      <c r="L384" s="50">
        <v>0</v>
      </c>
      <c r="M384" s="53">
        <f t="shared" si="5"/>
        <v>0</v>
      </c>
    </row>
    <row r="385" spans="1:13" x14ac:dyDescent="0.25">
      <c r="A385" s="2" t="str">
        <f>INDEX(Departments[#Data],MATCH(B385,Departments[[#Data],[Department]],0),2)</f>
        <v>Medium</v>
      </c>
      <c r="B385" s="2" t="s">
        <v>104</v>
      </c>
      <c r="C385" s="2" t="s">
        <v>224</v>
      </c>
      <c r="D385" t="s">
        <v>223</v>
      </c>
      <c r="E385" s="2" t="s">
        <v>223</v>
      </c>
      <c r="F385" t="s">
        <v>224</v>
      </c>
      <c r="G385" s="50"/>
      <c r="H385" s="50">
        <v>0</v>
      </c>
      <c r="I385" s="50">
        <v>0</v>
      </c>
      <c r="J385" s="50">
        <v>0</v>
      </c>
      <c r="K385" s="50"/>
      <c r="L385" s="50">
        <v>0</v>
      </c>
      <c r="M385" s="53">
        <f t="shared" si="5"/>
        <v>0</v>
      </c>
    </row>
    <row r="386" spans="1:13" x14ac:dyDescent="0.25">
      <c r="A386" s="2" t="str">
        <f>INDEX(Departments[#Data],MATCH(B386,Departments[[#Data],[Department]],0),2)</f>
        <v>Medium</v>
      </c>
      <c r="B386" s="2" t="s">
        <v>104</v>
      </c>
      <c r="C386" s="2" t="s">
        <v>225</v>
      </c>
      <c r="D386" t="s">
        <v>223</v>
      </c>
      <c r="E386" s="2" t="s">
        <v>223</v>
      </c>
      <c r="F386" t="s">
        <v>226</v>
      </c>
      <c r="G386" s="50"/>
      <c r="H386" s="50">
        <v>9759254.6799999997</v>
      </c>
      <c r="I386" s="50">
        <v>10003650.829999998</v>
      </c>
      <c r="J386" s="50">
        <v>11930068.52</v>
      </c>
      <c r="K386" s="50">
        <v>971409.54</v>
      </c>
      <c r="L386" s="50">
        <v>32664383.569999997</v>
      </c>
      <c r="M386" s="53">
        <f t="shared" si="5"/>
        <v>8166095.8924999991</v>
      </c>
    </row>
    <row r="387" spans="1:13" x14ac:dyDescent="0.25">
      <c r="A387" s="2" t="str">
        <f>INDEX(Departments[#Data],MATCH(B387,Departments[[#Data],[Department]],0),2)</f>
        <v>Medium</v>
      </c>
      <c r="B387" s="2" t="s">
        <v>104</v>
      </c>
      <c r="C387" s="2" t="s">
        <v>84</v>
      </c>
      <c r="D387" t="s">
        <v>80</v>
      </c>
      <c r="E387" s="2" t="s">
        <v>84</v>
      </c>
      <c r="F387" t="s">
        <v>195</v>
      </c>
      <c r="G387" s="50">
        <v>196308.05</v>
      </c>
      <c r="H387" s="50">
        <v>253029.43</v>
      </c>
      <c r="I387" s="50">
        <v>200508.71</v>
      </c>
      <c r="J387" s="50">
        <v>294375.21999999997</v>
      </c>
      <c r="K387" s="50">
        <v>237671.28</v>
      </c>
      <c r="L387" s="50">
        <v>1181892.69</v>
      </c>
      <c r="M387" s="53">
        <f t="shared" ref="M387:M450" si="6">IFERROR(AVERAGEIFS(G387:K387,G387:K387,"&lt;&gt;0"),0)</f>
        <v>236378.538</v>
      </c>
    </row>
    <row r="388" spans="1:13" x14ac:dyDescent="0.25">
      <c r="A388" s="2" t="str">
        <f>INDEX(Departments[#Data],MATCH(B388,Departments[[#Data],[Department]],0),2)</f>
        <v>Medium</v>
      </c>
      <c r="B388" s="2" t="s">
        <v>104</v>
      </c>
      <c r="C388" s="2" t="s">
        <v>84</v>
      </c>
      <c r="D388" t="s">
        <v>80</v>
      </c>
      <c r="E388" s="2" t="s">
        <v>84</v>
      </c>
      <c r="F388" t="s">
        <v>196</v>
      </c>
      <c r="G388" s="50">
        <v>94690.73</v>
      </c>
      <c r="H388" s="50">
        <v>78286.320000000007</v>
      </c>
      <c r="I388" s="50">
        <v>80296.61</v>
      </c>
      <c r="J388" s="50">
        <v>94717.5</v>
      </c>
      <c r="K388" s="50">
        <v>63717.51</v>
      </c>
      <c r="L388" s="50">
        <v>411708.67</v>
      </c>
      <c r="M388" s="53">
        <f t="shared" si="6"/>
        <v>82341.733999999997</v>
      </c>
    </row>
    <row r="389" spans="1:13" x14ac:dyDescent="0.25">
      <c r="A389" s="2" t="str">
        <f>INDEX(Departments[#Data],MATCH(B389,Departments[[#Data],[Department]],0),2)</f>
        <v>Medium</v>
      </c>
      <c r="B389" s="2" t="s">
        <v>104</v>
      </c>
      <c r="C389" s="2" t="s">
        <v>84</v>
      </c>
      <c r="D389" t="s">
        <v>80</v>
      </c>
      <c r="E389" s="2" t="s">
        <v>84</v>
      </c>
      <c r="F389" t="s">
        <v>197</v>
      </c>
      <c r="G389" s="50">
        <v>87477.1</v>
      </c>
      <c r="H389" s="50">
        <v>70008.459999999992</v>
      </c>
      <c r="I389" s="50">
        <v>79817.38</v>
      </c>
      <c r="J389" s="50">
        <v>87127.98</v>
      </c>
      <c r="K389" s="50">
        <v>71618.48</v>
      </c>
      <c r="L389" s="50">
        <v>396049.39999999997</v>
      </c>
      <c r="M389" s="53">
        <f t="shared" si="6"/>
        <v>79209.87999999999</v>
      </c>
    </row>
    <row r="390" spans="1:13" x14ac:dyDescent="0.25">
      <c r="A390" s="2" t="str">
        <f>INDEX(Departments[#Data],MATCH(B390,Departments[[#Data],[Department]],0),2)</f>
        <v>Medium</v>
      </c>
      <c r="B390" s="2" t="s">
        <v>104</v>
      </c>
      <c r="C390" s="2" t="s">
        <v>84</v>
      </c>
      <c r="D390" t="s">
        <v>80</v>
      </c>
      <c r="E390" s="2" t="s">
        <v>84</v>
      </c>
      <c r="F390" t="s">
        <v>198</v>
      </c>
      <c r="G390" s="50">
        <v>8707391.2100000009</v>
      </c>
      <c r="H390" s="50">
        <v>13004757.799999999</v>
      </c>
      <c r="I390" s="50">
        <v>1478215.67</v>
      </c>
      <c r="J390" s="50">
        <v>1394470.56</v>
      </c>
      <c r="K390" s="50">
        <v>1394470.56</v>
      </c>
      <c r="L390" s="50">
        <v>25979305.799999997</v>
      </c>
      <c r="M390" s="53">
        <f t="shared" si="6"/>
        <v>5195861.1599999992</v>
      </c>
    </row>
    <row r="391" spans="1:13" x14ac:dyDescent="0.25">
      <c r="A391" s="2" t="str">
        <f>INDEX(Departments[#Data],MATCH(B391,Departments[[#Data],[Department]],0),2)</f>
        <v>Medium</v>
      </c>
      <c r="B391" s="2" t="s">
        <v>104</v>
      </c>
      <c r="C391" s="2" t="s">
        <v>84</v>
      </c>
      <c r="D391" t="s">
        <v>80</v>
      </c>
      <c r="E391" s="2" t="s">
        <v>84</v>
      </c>
      <c r="F391" t="s">
        <v>93</v>
      </c>
      <c r="G391" s="50">
        <v>0</v>
      </c>
      <c r="H391" s="50"/>
      <c r="I391" s="50"/>
      <c r="J391" s="50"/>
      <c r="K391" s="50"/>
      <c r="L391" s="50">
        <v>0</v>
      </c>
      <c r="M391" s="53">
        <f t="shared" si="6"/>
        <v>0</v>
      </c>
    </row>
    <row r="392" spans="1:13" x14ac:dyDescent="0.25">
      <c r="A392" s="2" t="str">
        <f>INDEX(Departments[#Data],MATCH(B392,Departments[[#Data],[Department]],0),2)</f>
        <v>Medium</v>
      </c>
      <c r="B392" s="2" t="s">
        <v>104</v>
      </c>
      <c r="C392" s="2" t="s">
        <v>84</v>
      </c>
      <c r="D392" t="s">
        <v>80</v>
      </c>
      <c r="E392" s="2" t="s">
        <v>84</v>
      </c>
      <c r="F392" t="s">
        <v>94</v>
      </c>
      <c r="G392" s="50">
        <v>1235749.69</v>
      </c>
      <c r="H392" s="50">
        <v>629976.64</v>
      </c>
      <c r="I392" s="50"/>
      <c r="J392" s="50"/>
      <c r="K392" s="50">
        <v>0</v>
      </c>
      <c r="L392" s="50">
        <v>1865726.33</v>
      </c>
      <c r="M392" s="53">
        <f t="shared" si="6"/>
        <v>932863.16500000004</v>
      </c>
    </row>
    <row r="393" spans="1:13" x14ac:dyDescent="0.25">
      <c r="A393" s="2" t="str">
        <f>INDEX(Departments[#Data],MATCH(B393,Departments[[#Data],[Department]],0),2)</f>
        <v>Medium</v>
      </c>
      <c r="B393" s="2" t="s">
        <v>104</v>
      </c>
      <c r="C393" s="2" t="s">
        <v>84</v>
      </c>
      <c r="D393" t="s">
        <v>80</v>
      </c>
      <c r="E393" s="2" t="s">
        <v>84</v>
      </c>
      <c r="F393" t="s">
        <v>87</v>
      </c>
      <c r="G393" s="50"/>
      <c r="H393" s="50">
        <v>15199.96</v>
      </c>
      <c r="I393" s="50">
        <v>53439.88</v>
      </c>
      <c r="J393" s="50">
        <v>99950.28</v>
      </c>
      <c r="K393" s="50">
        <v>558482.14</v>
      </c>
      <c r="L393" s="50">
        <v>727072.26</v>
      </c>
      <c r="M393" s="53">
        <f t="shared" si="6"/>
        <v>181768.065</v>
      </c>
    </row>
    <row r="394" spans="1:13" x14ac:dyDescent="0.25">
      <c r="A394" s="2" t="str">
        <f>INDEX(Departments[#Data],MATCH(B394,Departments[[#Data],[Department]],0),2)</f>
        <v>Medium</v>
      </c>
      <c r="B394" s="2" t="s">
        <v>104</v>
      </c>
      <c r="C394" s="2" t="s">
        <v>84</v>
      </c>
      <c r="D394" t="s">
        <v>200</v>
      </c>
      <c r="E394" s="2" t="s">
        <v>84</v>
      </c>
      <c r="F394" t="s">
        <v>201</v>
      </c>
      <c r="G394" s="50">
        <v>0</v>
      </c>
      <c r="H394" s="50"/>
      <c r="I394" s="50">
        <v>0</v>
      </c>
      <c r="J394" s="50">
        <v>0</v>
      </c>
      <c r="K394" s="50"/>
      <c r="L394" s="50">
        <v>0</v>
      </c>
      <c r="M394" s="53">
        <f t="shared" si="6"/>
        <v>0</v>
      </c>
    </row>
    <row r="395" spans="1:13" x14ac:dyDescent="0.25">
      <c r="A395" s="2" t="str">
        <f>INDEX(Departments[#Data],MATCH(B395,Departments[[#Data],[Department]],0),2)</f>
        <v>Medium</v>
      </c>
      <c r="B395" s="2" t="s">
        <v>104</v>
      </c>
      <c r="C395" s="2" t="s">
        <v>84</v>
      </c>
      <c r="D395" t="s">
        <v>202</v>
      </c>
      <c r="E395" s="2" t="s">
        <v>84</v>
      </c>
      <c r="F395" t="s">
        <v>203</v>
      </c>
      <c r="G395" s="50">
        <v>625520.21</v>
      </c>
      <c r="H395" s="50">
        <v>577653.97</v>
      </c>
      <c r="I395" s="50">
        <v>499972.17</v>
      </c>
      <c r="J395" s="50">
        <v>639121.72</v>
      </c>
      <c r="K395" s="50">
        <v>651851.65</v>
      </c>
      <c r="L395" s="50">
        <v>2994119.7199999997</v>
      </c>
      <c r="M395" s="53">
        <f t="shared" si="6"/>
        <v>598823.9439999999</v>
      </c>
    </row>
    <row r="396" spans="1:13" x14ac:dyDescent="0.25">
      <c r="A396" s="2" t="str">
        <f>INDEX(Departments[#Data],MATCH(B396,Departments[[#Data],[Department]],0),2)</f>
        <v>Medium</v>
      </c>
      <c r="B396" s="2" t="s">
        <v>104</v>
      </c>
      <c r="C396" s="2" t="s">
        <v>204</v>
      </c>
      <c r="D396" t="s">
        <v>178</v>
      </c>
      <c r="E396" s="2" t="s">
        <v>205</v>
      </c>
      <c r="F396" t="s">
        <v>206</v>
      </c>
      <c r="G396" s="50"/>
      <c r="H396" s="50"/>
      <c r="I396" s="50"/>
      <c r="J396" s="50"/>
      <c r="K396" s="50">
        <v>320000</v>
      </c>
      <c r="L396" s="50">
        <v>320000</v>
      </c>
      <c r="M396" s="53">
        <f t="shared" si="6"/>
        <v>320000</v>
      </c>
    </row>
    <row r="397" spans="1:13" x14ac:dyDescent="0.25">
      <c r="A397" s="2" t="str">
        <f>INDEX(Departments[#Data],MATCH(B397,Departments[[#Data],[Department]],0),2)</f>
        <v>Medium</v>
      </c>
      <c r="B397" s="2" t="s">
        <v>104</v>
      </c>
      <c r="C397" s="2" t="s">
        <v>204</v>
      </c>
      <c r="D397" t="s">
        <v>178</v>
      </c>
      <c r="E397" s="2" t="s">
        <v>205</v>
      </c>
      <c r="F397" t="s">
        <v>207</v>
      </c>
      <c r="G397" s="50">
        <v>22569.72</v>
      </c>
      <c r="H397" s="50"/>
      <c r="I397" s="50"/>
      <c r="J397" s="50"/>
      <c r="K397" s="50"/>
      <c r="L397" s="50">
        <v>22569.72</v>
      </c>
      <c r="M397" s="53">
        <f t="shared" si="6"/>
        <v>22569.72</v>
      </c>
    </row>
    <row r="398" spans="1:13" x14ac:dyDescent="0.25">
      <c r="A398" s="2" t="str">
        <f>INDEX(Departments[#Data],MATCH(B398,Departments[[#Data],[Department]],0),2)</f>
        <v>Medium</v>
      </c>
      <c r="B398" s="2" t="s">
        <v>104</v>
      </c>
      <c r="C398" s="2" t="s">
        <v>208</v>
      </c>
      <c r="D398" t="s">
        <v>171</v>
      </c>
      <c r="E398" s="2" t="s">
        <v>173</v>
      </c>
      <c r="F398" t="s">
        <v>234</v>
      </c>
      <c r="G398" s="50"/>
      <c r="H398" s="50"/>
      <c r="I398" s="50">
        <v>0</v>
      </c>
      <c r="J398" s="50"/>
      <c r="K398" s="50">
        <v>0</v>
      </c>
      <c r="L398" s="50">
        <v>0</v>
      </c>
      <c r="M398" s="53">
        <f t="shared" si="6"/>
        <v>0</v>
      </c>
    </row>
    <row r="399" spans="1:13" x14ac:dyDescent="0.25">
      <c r="A399" s="2" t="str">
        <f>INDEX(Departments[#Data],MATCH(B399,Departments[[#Data],[Department]],0),2)</f>
        <v>Medium</v>
      </c>
      <c r="B399" s="2" t="s">
        <v>104</v>
      </c>
      <c r="C399" s="2" t="s">
        <v>208</v>
      </c>
      <c r="D399" t="s">
        <v>171</v>
      </c>
      <c r="E399" s="2" t="s">
        <v>173</v>
      </c>
      <c r="F399" t="s">
        <v>209</v>
      </c>
      <c r="G399" s="50">
        <v>57783</v>
      </c>
      <c r="H399" s="50">
        <v>57160.95</v>
      </c>
      <c r="I399" s="50">
        <v>11754</v>
      </c>
      <c r="J399" s="50">
        <v>44615.75</v>
      </c>
      <c r="K399" s="50">
        <v>31657.1</v>
      </c>
      <c r="L399" s="50">
        <v>202970.80000000002</v>
      </c>
      <c r="M399" s="53">
        <f t="shared" si="6"/>
        <v>40594.160000000003</v>
      </c>
    </row>
    <row r="400" spans="1:13" x14ac:dyDescent="0.25">
      <c r="A400" s="2" t="str">
        <f>INDEX(Departments[#Data],MATCH(B400,Departments[[#Data],[Department]],0),2)</f>
        <v>Medium</v>
      </c>
      <c r="B400" s="2" t="s">
        <v>104</v>
      </c>
      <c r="C400" s="2" t="s">
        <v>208</v>
      </c>
      <c r="D400" t="s">
        <v>171</v>
      </c>
      <c r="E400" s="2" t="s">
        <v>173</v>
      </c>
      <c r="F400" t="s">
        <v>210</v>
      </c>
      <c r="G400" s="50">
        <v>1272</v>
      </c>
      <c r="H400" s="50">
        <v>1351.5</v>
      </c>
      <c r="I400" s="50">
        <v>795</v>
      </c>
      <c r="J400" s="50">
        <v>795</v>
      </c>
      <c r="K400" s="50">
        <v>795</v>
      </c>
      <c r="L400" s="50">
        <v>5008.5</v>
      </c>
      <c r="M400" s="53">
        <f t="shared" si="6"/>
        <v>1001.7</v>
      </c>
    </row>
    <row r="401" spans="1:13" x14ac:dyDescent="0.25">
      <c r="A401" s="2" t="str">
        <f>INDEX(Departments[#Data],MATCH(B401,Departments[[#Data],[Department]],0),2)</f>
        <v>Medium</v>
      </c>
      <c r="B401" s="2" t="s">
        <v>104</v>
      </c>
      <c r="C401" s="2" t="s">
        <v>208</v>
      </c>
      <c r="D401" t="s">
        <v>171</v>
      </c>
      <c r="E401" s="2" t="s">
        <v>173</v>
      </c>
      <c r="F401" t="s">
        <v>211</v>
      </c>
      <c r="G401" s="50">
        <v>66035.11</v>
      </c>
      <c r="H401" s="50">
        <v>108904.8</v>
      </c>
      <c r="I401" s="50">
        <v>113508</v>
      </c>
      <c r="J401" s="50">
        <v>120732</v>
      </c>
      <c r="K401" s="50">
        <v>120732</v>
      </c>
      <c r="L401" s="50">
        <v>529911.91</v>
      </c>
      <c r="M401" s="53">
        <f t="shared" si="6"/>
        <v>105982.38200000001</v>
      </c>
    </row>
    <row r="402" spans="1:13" x14ac:dyDescent="0.25">
      <c r="A402" s="2" t="str">
        <f>INDEX(Departments[#Data],MATCH(B402,Departments[[#Data],[Department]],0),2)</f>
        <v>Medium</v>
      </c>
      <c r="B402" s="2" t="s">
        <v>104</v>
      </c>
      <c r="C402" s="2" t="s">
        <v>208</v>
      </c>
      <c r="D402" t="s">
        <v>171</v>
      </c>
      <c r="E402" s="2" t="s">
        <v>173</v>
      </c>
      <c r="F402" t="s">
        <v>208</v>
      </c>
      <c r="G402" s="50"/>
      <c r="H402" s="50">
        <v>2779726.73</v>
      </c>
      <c r="I402" s="50">
        <v>9912613.5199999996</v>
      </c>
      <c r="J402" s="50">
        <v>9912613.5</v>
      </c>
      <c r="K402" s="50">
        <v>3849505.3600000003</v>
      </c>
      <c r="L402" s="50">
        <v>26454459.109999999</v>
      </c>
      <c r="M402" s="53">
        <f t="shared" si="6"/>
        <v>6613614.7774999999</v>
      </c>
    </row>
    <row r="403" spans="1:13" x14ac:dyDescent="0.25">
      <c r="A403" s="2" t="str">
        <f>INDEX(Departments[#Data],MATCH(B403,Departments[[#Data],[Department]],0),2)</f>
        <v>Medium</v>
      </c>
      <c r="B403" s="2" t="s">
        <v>104</v>
      </c>
      <c r="C403" s="2" t="s">
        <v>208</v>
      </c>
      <c r="D403" t="s">
        <v>171</v>
      </c>
      <c r="E403" s="2" t="s">
        <v>173</v>
      </c>
      <c r="F403" t="s">
        <v>212</v>
      </c>
      <c r="G403" s="50">
        <v>6868.5</v>
      </c>
      <c r="H403" s="50">
        <v>0</v>
      </c>
      <c r="I403" s="50">
        <v>0</v>
      </c>
      <c r="J403" s="50"/>
      <c r="K403" s="50"/>
      <c r="L403" s="50">
        <v>6868.5</v>
      </c>
      <c r="M403" s="53">
        <f t="shared" si="6"/>
        <v>6868.5</v>
      </c>
    </row>
    <row r="404" spans="1:13" x14ac:dyDescent="0.25">
      <c r="A404" s="2" t="str">
        <f>INDEX(Departments[#Data],MATCH(B404,Departments[[#Data],[Department]],0),2)</f>
        <v>Medium</v>
      </c>
      <c r="B404" s="51" t="s">
        <v>104</v>
      </c>
      <c r="C404" s="2" t="s">
        <v>208</v>
      </c>
      <c r="D404" t="s">
        <v>171</v>
      </c>
      <c r="E404" s="2" t="s">
        <v>173</v>
      </c>
      <c r="F404" t="s">
        <v>213</v>
      </c>
      <c r="G404" s="50">
        <v>4004717.51</v>
      </c>
      <c r="H404" s="50">
        <v>2729952.9</v>
      </c>
      <c r="I404" s="50">
        <v>2080224.64</v>
      </c>
      <c r="J404" s="50">
        <v>720128.01</v>
      </c>
      <c r="K404" s="50">
        <v>57084.78</v>
      </c>
      <c r="L404" s="50">
        <v>9592107.8399999999</v>
      </c>
      <c r="M404" s="53">
        <f t="shared" si="6"/>
        <v>1918421.568</v>
      </c>
    </row>
    <row r="405" spans="1:13" x14ac:dyDescent="0.25">
      <c r="A405" s="2" t="str">
        <f>INDEX(Departments[#Data],MATCH(B405,Departments[[#Data],[Department]],0),2)</f>
        <v>Medium</v>
      </c>
      <c r="B405" s="2" t="s">
        <v>105</v>
      </c>
      <c r="C405" s="2" t="s">
        <v>170</v>
      </c>
      <c r="D405" t="s">
        <v>171</v>
      </c>
      <c r="E405" s="2" t="s">
        <v>170</v>
      </c>
      <c r="F405" t="s">
        <v>170</v>
      </c>
      <c r="G405" s="50">
        <v>160245.85</v>
      </c>
      <c r="H405" s="50">
        <v>96191.45</v>
      </c>
      <c r="I405" s="50">
        <v>265376.37</v>
      </c>
      <c r="J405" s="50">
        <v>1050743.46</v>
      </c>
      <c r="K405" s="50">
        <v>309950.34999999998</v>
      </c>
      <c r="L405" s="50">
        <v>1882507.48</v>
      </c>
      <c r="M405" s="53">
        <f t="shared" si="6"/>
        <v>376501.49599999998</v>
      </c>
    </row>
    <row r="406" spans="1:13" x14ac:dyDescent="0.25">
      <c r="A406" s="2" t="str">
        <f>INDEX(Departments[#Data],MATCH(B406,Departments[[#Data],[Department]],0),2)</f>
        <v>Medium</v>
      </c>
      <c r="B406" s="2" t="s">
        <v>105</v>
      </c>
      <c r="C406" s="2" t="s">
        <v>170</v>
      </c>
      <c r="D406" t="s">
        <v>171</v>
      </c>
      <c r="E406" s="2" t="s">
        <v>170</v>
      </c>
      <c r="F406" t="s">
        <v>217</v>
      </c>
      <c r="G406" s="50">
        <v>0</v>
      </c>
      <c r="H406" s="50">
        <v>0</v>
      </c>
      <c r="I406" s="50">
        <v>0</v>
      </c>
      <c r="J406" s="50">
        <v>0</v>
      </c>
      <c r="K406" s="50">
        <v>0</v>
      </c>
      <c r="L406" s="50">
        <v>0</v>
      </c>
      <c r="M406" s="53">
        <f t="shared" si="6"/>
        <v>0</v>
      </c>
    </row>
    <row r="407" spans="1:13" x14ac:dyDescent="0.25">
      <c r="A407" s="2" t="str">
        <f>INDEX(Departments[#Data],MATCH(B407,Departments[[#Data],[Department]],0),2)</f>
        <v>Medium</v>
      </c>
      <c r="B407" s="2" t="s">
        <v>105</v>
      </c>
      <c r="C407" s="2" t="s">
        <v>172</v>
      </c>
      <c r="D407" t="s">
        <v>171</v>
      </c>
      <c r="E407" s="2" t="s">
        <v>173</v>
      </c>
      <c r="F407" t="s">
        <v>174</v>
      </c>
      <c r="G407" s="50">
        <v>2039.77</v>
      </c>
      <c r="H407" s="50"/>
      <c r="I407" s="50">
        <v>1662417.21</v>
      </c>
      <c r="J407" s="50">
        <v>99119.56</v>
      </c>
      <c r="K407" s="50">
        <v>10788.4</v>
      </c>
      <c r="L407" s="50">
        <v>1774364.94</v>
      </c>
      <c r="M407" s="53">
        <f t="shared" si="6"/>
        <v>443591.23499999999</v>
      </c>
    </row>
    <row r="408" spans="1:13" x14ac:dyDescent="0.25">
      <c r="A408" s="2" t="str">
        <f>INDEX(Departments[#Data],MATCH(B408,Departments[[#Data],[Department]],0),2)</f>
        <v>Medium</v>
      </c>
      <c r="B408" s="2" t="s">
        <v>105</v>
      </c>
      <c r="C408" s="2" t="s">
        <v>172</v>
      </c>
      <c r="D408" t="s">
        <v>171</v>
      </c>
      <c r="E408" s="2" t="s">
        <v>173</v>
      </c>
      <c r="F408" t="s">
        <v>172</v>
      </c>
      <c r="G408" s="50">
        <v>10105435.18</v>
      </c>
      <c r="H408" s="50">
        <v>1690244.8900000001</v>
      </c>
      <c r="I408" s="50">
        <v>13882886.819999998</v>
      </c>
      <c r="J408" s="50">
        <v>11215764.780000003</v>
      </c>
      <c r="K408" s="50">
        <v>17988651.220000003</v>
      </c>
      <c r="L408" s="50">
        <v>54882982.890000008</v>
      </c>
      <c r="M408" s="53">
        <f t="shared" si="6"/>
        <v>10976596.578</v>
      </c>
    </row>
    <row r="409" spans="1:13" x14ac:dyDescent="0.25">
      <c r="A409" s="2" t="str">
        <f>INDEX(Departments[#Data],MATCH(B409,Departments[[#Data],[Department]],0),2)</f>
        <v>Medium</v>
      </c>
      <c r="B409" s="2" t="s">
        <v>105</v>
      </c>
      <c r="C409" s="2" t="s">
        <v>175</v>
      </c>
      <c r="D409" t="s">
        <v>171</v>
      </c>
      <c r="E409" s="2" t="s">
        <v>176</v>
      </c>
      <c r="F409" t="s">
        <v>175</v>
      </c>
      <c r="G409" s="50">
        <v>153127.49000000002</v>
      </c>
      <c r="H409" s="50">
        <v>157044</v>
      </c>
      <c r="I409" s="50">
        <v>146279.33000000002</v>
      </c>
      <c r="J409" s="50">
        <v>187132.09000000003</v>
      </c>
      <c r="K409" s="50">
        <v>75079.780000000013</v>
      </c>
      <c r="L409" s="50">
        <v>718662.69</v>
      </c>
      <c r="M409" s="53">
        <f t="shared" si="6"/>
        <v>143732.538</v>
      </c>
    </row>
    <row r="410" spans="1:13" x14ac:dyDescent="0.25">
      <c r="A410" s="2" t="str">
        <f>INDEX(Departments[#Data],MATCH(B410,Departments[[#Data],[Department]],0),2)</f>
        <v>Medium</v>
      </c>
      <c r="B410" s="2" t="s">
        <v>105</v>
      </c>
      <c r="C410" s="2" t="s">
        <v>177</v>
      </c>
      <c r="D410" t="s">
        <v>178</v>
      </c>
      <c r="E410" s="2" t="s">
        <v>179</v>
      </c>
      <c r="F410" t="s">
        <v>180</v>
      </c>
      <c r="G410" s="50">
        <v>429261.99999999994</v>
      </c>
      <c r="H410" s="50"/>
      <c r="I410" s="50"/>
      <c r="J410" s="50"/>
      <c r="K410" s="50"/>
      <c r="L410" s="50">
        <v>429261.99999999994</v>
      </c>
      <c r="M410" s="53">
        <f t="shared" si="6"/>
        <v>429261.99999999994</v>
      </c>
    </row>
    <row r="411" spans="1:13" x14ac:dyDescent="0.25">
      <c r="A411" s="2" t="str">
        <f>INDEX(Departments[#Data],MATCH(B411,Departments[[#Data],[Department]],0),2)</f>
        <v>Medium</v>
      </c>
      <c r="B411" s="2" t="s">
        <v>105</v>
      </c>
      <c r="C411" s="2" t="s">
        <v>177</v>
      </c>
      <c r="D411" t="s">
        <v>178</v>
      </c>
      <c r="E411" s="2" t="s">
        <v>179</v>
      </c>
      <c r="F411" t="s">
        <v>183</v>
      </c>
      <c r="G411" s="50">
        <v>65016.29</v>
      </c>
      <c r="H411" s="50">
        <v>27709.489999999998</v>
      </c>
      <c r="I411" s="50">
        <v>78441.389999999985</v>
      </c>
      <c r="J411" s="50">
        <v>169687.19000000006</v>
      </c>
      <c r="K411" s="50">
        <v>51092.480000000003</v>
      </c>
      <c r="L411" s="50">
        <v>391946.84</v>
      </c>
      <c r="M411" s="53">
        <f t="shared" si="6"/>
        <v>78389.368000000002</v>
      </c>
    </row>
    <row r="412" spans="1:13" x14ac:dyDescent="0.25">
      <c r="A412" s="2" t="str">
        <f>INDEX(Departments[#Data],MATCH(B412,Departments[[#Data],[Department]],0),2)</f>
        <v>Medium</v>
      </c>
      <c r="B412" s="2" t="s">
        <v>105</v>
      </c>
      <c r="C412" s="2" t="s">
        <v>177</v>
      </c>
      <c r="D412" t="s">
        <v>178</v>
      </c>
      <c r="E412" s="2" t="s">
        <v>179</v>
      </c>
      <c r="F412" t="s">
        <v>184</v>
      </c>
      <c r="G412" s="50">
        <v>87557.239999999991</v>
      </c>
      <c r="H412" s="50">
        <v>490293</v>
      </c>
      <c r="I412" s="50">
        <v>353534.6</v>
      </c>
      <c r="J412" s="50">
        <v>885166.09000000008</v>
      </c>
      <c r="K412" s="50">
        <v>2183012.86</v>
      </c>
      <c r="L412" s="50">
        <v>3999563.7900000005</v>
      </c>
      <c r="M412" s="53">
        <f t="shared" si="6"/>
        <v>799912.75800000003</v>
      </c>
    </row>
    <row r="413" spans="1:13" x14ac:dyDescent="0.25">
      <c r="A413" s="2" t="str">
        <f>INDEX(Departments[#Data],MATCH(B413,Departments[[#Data],[Department]],0),2)</f>
        <v>Medium</v>
      </c>
      <c r="B413" s="2" t="s">
        <v>105</v>
      </c>
      <c r="C413" s="2" t="s">
        <v>177</v>
      </c>
      <c r="D413" t="s">
        <v>178</v>
      </c>
      <c r="E413" s="2" t="s">
        <v>179</v>
      </c>
      <c r="F413" t="s">
        <v>185</v>
      </c>
      <c r="G413" s="50">
        <v>1243406.1499999999</v>
      </c>
      <c r="H413" s="50">
        <v>943219.03</v>
      </c>
      <c r="I413" s="50">
        <v>1395939.8599999999</v>
      </c>
      <c r="J413" s="50">
        <v>3394148.83</v>
      </c>
      <c r="K413" s="50">
        <v>940609.20000000007</v>
      </c>
      <c r="L413" s="50">
        <v>7917323.0700000003</v>
      </c>
      <c r="M413" s="53">
        <f t="shared" si="6"/>
        <v>1583464.6139999998</v>
      </c>
    </row>
    <row r="414" spans="1:13" x14ac:dyDescent="0.25">
      <c r="A414" s="2" t="str">
        <f>INDEX(Departments[#Data],MATCH(B414,Departments[[#Data],[Department]],0),2)</f>
        <v>Medium</v>
      </c>
      <c r="B414" s="2" t="s">
        <v>105</v>
      </c>
      <c r="C414" s="2" t="s">
        <v>177</v>
      </c>
      <c r="D414" t="s">
        <v>178</v>
      </c>
      <c r="E414" s="2" t="s">
        <v>179</v>
      </c>
      <c r="F414" t="s">
        <v>186</v>
      </c>
      <c r="G414" s="50">
        <v>48420</v>
      </c>
      <c r="H414" s="50">
        <v>968739.74</v>
      </c>
      <c r="I414" s="50">
        <v>153952.41</v>
      </c>
      <c r="J414" s="50">
        <v>203349.18</v>
      </c>
      <c r="K414" s="50">
        <v>5162126.4400000004</v>
      </c>
      <c r="L414" s="50">
        <v>6536587.7700000005</v>
      </c>
      <c r="M414" s="53">
        <f t="shared" si="6"/>
        <v>1307317.554</v>
      </c>
    </row>
    <row r="415" spans="1:13" x14ac:dyDescent="0.25">
      <c r="A415" s="2" t="str">
        <f>INDEX(Departments[#Data],MATCH(B415,Departments[[#Data],[Department]],0),2)</f>
        <v>Medium</v>
      </c>
      <c r="B415" s="2" t="s">
        <v>105</v>
      </c>
      <c r="C415" s="2" t="s">
        <v>79</v>
      </c>
      <c r="D415" t="s">
        <v>80</v>
      </c>
      <c r="E415" s="2" t="s">
        <v>81</v>
      </c>
      <c r="F415" t="s">
        <v>92</v>
      </c>
      <c r="G415" s="50">
        <v>2646359.33</v>
      </c>
      <c r="H415" s="50">
        <v>2766263.24</v>
      </c>
      <c r="I415" s="50">
        <v>1562224.72</v>
      </c>
      <c r="J415" s="50">
        <v>352070.39</v>
      </c>
      <c r="K415" s="50">
        <v>10154114.98</v>
      </c>
      <c r="L415" s="50">
        <v>17481032.66</v>
      </c>
      <c r="M415" s="53">
        <f t="shared" si="6"/>
        <v>3496206.5320000001</v>
      </c>
    </row>
    <row r="416" spans="1:13" x14ac:dyDescent="0.25">
      <c r="A416" s="2" t="str">
        <f>INDEX(Departments[#Data],MATCH(B416,Departments[[#Data],[Department]],0),2)</f>
        <v>Medium</v>
      </c>
      <c r="B416" s="2" t="s">
        <v>105</v>
      </c>
      <c r="C416" s="2" t="s">
        <v>79</v>
      </c>
      <c r="D416" t="s">
        <v>80</v>
      </c>
      <c r="E416" s="2" t="s">
        <v>81</v>
      </c>
      <c r="F416" t="s">
        <v>218</v>
      </c>
      <c r="G416" s="50">
        <v>27795.3</v>
      </c>
      <c r="H416" s="50"/>
      <c r="I416" s="50"/>
      <c r="J416" s="50"/>
      <c r="K416" s="50"/>
      <c r="L416" s="50">
        <v>27795.3</v>
      </c>
      <c r="M416" s="53">
        <f t="shared" si="6"/>
        <v>27795.3</v>
      </c>
    </row>
    <row r="417" spans="1:13" x14ac:dyDescent="0.25">
      <c r="A417" s="2" t="str">
        <f>INDEX(Departments[#Data],MATCH(B417,Departments[[#Data],[Department]],0),2)</f>
        <v>Medium</v>
      </c>
      <c r="B417" s="2" t="s">
        <v>105</v>
      </c>
      <c r="C417" s="2" t="s">
        <v>79</v>
      </c>
      <c r="D417" t="s">
        <v>80</v>
      </c>
      <c r="E417" s="2" t="s">
        <v>81</v>
      </c>
      <c r="F417" t="s">
        <v>82</v>
      </c>
      <c r="G417" s="50"/>
      <c r="H417" s="50"/>
      <c r="I417" s="50">
        <v>0</v>
      </c>
      <c r="J417" s="50"/>
      <c r="K417" s="50"/>
      <c r="L417" s="50">
        <v>0</v>
      </c>
      <c r="M417" s="53">
        <f t="shared" si="6"/>
        <v>0</v>
      </c>
    </row>
    <row r="418" spans="1:13" x14ac:dyDescent="0.25">
      <c r="A418" s="2" t="str">
        <f>INDEX(Departments[#Data],MATCH(B418,Departments[[#Data],[Department]],0),2)</f>
        <v>Medium</v>
      </c>
      <c r="B418" s="2" t="s">
        <v>105</v>
      </c>
      <c r="C418" s="2" t="s">
        <v>79</v>
      </c>
      <c r="D418" t="s">
        <v>80</v>
      </c>
      <c r="E418" s="2" t="s">
        <v>81</v>
      </c>
      <c r="F418" t="s">
        <v>89</v>
      </c>
      <c r="G418" s="50"/>
      <c r="H418" s="50"/>
      <c r="I418" s="50">
        <v>0</v>
      </c>
      <c r="J418" s="50"/>
      <c r="K418" s="50"/>
      <c r="L418" s="50">
        <v>0</v>
      </c>
      <c r="M418" s="53">
        <f t="shared" si="6"/>
        <v>0</v>
      </c>
    </row>
    <row r="419" spans="1:13" x14ac:dyDescent="0.25">
      <c r="A419" s="2" t="str">
        <f>INDEX(Departments[#Data],MATCH(B419,Departments[[#Data],[Department]],0),2)</f>
        <v>Medium</v>
      </c>
      <c r="B419" s="2" t="s">
        <v>105</v>
      </c>
      <c r="C419" s="2" t="s">
        <v>79</v>
      </c>
      <c r="D419" t="s">
        <v>80</v>
      </c>
      <c r="E419" s="2" t="s">
        <v>81</v>
      </c>
      <c r="F419" t="s">
        <v>189</v>
      </c>
      <c r="G419" s="50"/>
      <c r="H419" s="50"/>
      <c r="I419" s="50">
        <v>121992.59</v>
      </c>
      <c r="J419" s="50"/>
      <c r="K419" s="50"/>
      <c r="L419" s="50">
        <v>121992.59</v>
      </c>
      <c r="M419" s="53">
        <f t="shared" si="6"/>
        <v>121992.59</v>
      </c>
    </row>
    <row r="420" spans="1:13" x14ac:dyDescent="0.25">
      <c r="A420" s="2" t="str">
        <f>INDEX(Departments[#Data],MATCH(B420,Departments[[#Data],[Department]],0),2)</f>
        <v>Medium</v>
      </c>
      <c r="B420" s="2" t="s">
        <v>105</v>
      </c>
      <c r="C420" s="2" t="s">
        <v>79</v>
      </c>
      <c r="D420" t="s">
        <v>202</v>
      </c>
      <c r="E420" s="2" t="s">
        <v>81</v>
      </c>
      <c r="F420" t="s">
        <v>220</v>
      </c>
      <c r="G420" s="50">
        <v>16716.79</v>
      </c>
      <c r="H420" s="50">
        <v>102600</v>
      </c>
      <c r="I420" s="50">
        <v>0</v>
      </c>
      <c r="J420" s="50"/>
      <c r="K420" s="50"/>
      <c r="L420" s="50">
        <v>119316.79000000001</v>
      </c>
      <c r="M420" s="53">
        <f t="shared" si="6"/>
        <v>59658.395000000004</v>
      </c>
    </row>
    <row r="421" spans="1:13" x14ac:dyDescent="0.25">
      <c r="A421" s="2" t="str">
        <f>INDEX(Departments[#Data],MATCH(B421,Departments[[#Data],[Department]],0),2)</f>
        <v>Medium</v>
      </c>
      <c r="B421" s="2" t="s">
        <v>105</v>
      </c>
      <c r="C421" s="2" t="s">
        <v>190</v>
      </c>
      <c r="D421" t="s">
        <v>190</v>
      </c>
      <c r="E421" s="2" t="s">
        <v>176</v>
      </c>
      <c r="F421" t="s">
        <v>191</v>
      </c>
      <c r="G421" s="50">
        <v>634448.75000000023</v>
      </c>
      <c r="H421" s="50">
        <v>1011666.3599999998</v>
      </c>
      <c r="I421" s="50">
        <v>1040590.7100000002</v>
      </c>
      <c r="J421" s="50">
        <v>1117245.3900000001</v>
      </c>
      <c r="K421" s="50">
        <v>739269.38</v>
      </c>
      <c r="L421" s="50">
        <v>4543220.59</v>
      </c>
      <c r="M421" s="53">
        <f t="shared" si="6"/>
        <v>908644.11800000013</v>
      </c>
    </row>
    <row r="422" spans="1:13" x14ac:dyDescent="0.25">
      <c r="A422" s="2" t="str">
        <f>INDEX(Departments[#Data],MATCH(B422,Departments[[#Data],[Department]],0),2)</f>
        <v>Medium</v>
      </c>
      <c r="B422" s="2" t="s">
        <v>105</v>
      </c>
      <c r="C422" s="2" t="s">
        <v>190</v>
      </c>
      <c r="D422" t="s">
        <v>190</v>
      </c>
      <c r="E422" s="2" t="s">
        <v>176</v>
      </c>
      <c r="F422" t="s">
        <v>192</v>
      </c>
      <c r="G422" s="50"/>
      <c r="H422" s="50">
        <v>115777.32</v>
      </c>
      <c r="I422" s="50">
        <v>325738.77999999991</v>
      </c>
      <c r="J422" s="50">
        <v>366939.88</v>
      </c>
      <c r="K422" s="50">
        <v>34523.51</v>
      </c>
      <c r="L422" s="50">
        <v>842979.49</v>
      </c>
      <c r="M422" s="53">
        <f t="shared" si="6"/>
        <v>210744.8725</v>
      </c>
    </row>
    <row r="423" spans="1:13" x14ac:dyDescent="0.25">
      <c r="A423" s="2" t="str">
        <f>INDEX(Departments[#Data],MATCH(B423,Departments[[#Data],[Department]],0),2)</f>
        <v>Medium</v>
      </c>
      <c r="B423" s="2" t="s">
        <v>105</v>
      </c>
      <c r="C423" s="2" t="s">
        <v>190</v>
      </c>
      <c r="D423" t="s">
        <v>190</v>
      </c>
      <c r="E423" s="2" t="s">
        <v>193</v>
      </c>
      <c r="F423" t="s">
        <v>194</v>
      </c>
      <c r="G423" s="50">
        <v>5420764.669999999</v>
      </c>
      <c r="H423" s="50">
        <v>5165837.3600000003</v>
      </c>
      <c r="I423" s="50">
        <v>5906629.709999999</v>
      </c>
      <c r="J423" s="50">
        <v>7221800.8200000003</v>
      </c>
      <c r="K423" s="50">
        <v>3386594.84</v>
      </c>
      <c r="L423" s="50">
        <v>27101627.400000002</v>
      </c>
      <c r="M423" s="53">
        <f t="shared" si="6"/>
        <v>5420325.4799999995</v>
      </c>
    </row>
    <row r="424" spans="1:13" x14ac:dyDescent="0.25">
      <c r="A424" s="2" t="str">
        <f>INDEX(Departments[#Data],MATCH(B424,Departments[[#Data],[Department]],0),2)</f>
        <v>Medium</v>
      </c>
      <c r="B424" s="2" t="s">
        <v>105</v>
      </c>
      <c r="C424" s="2" t="s">
        <v>190</v>
      </c>
      <c r="D424" t="s">
        <v>190</v>
      </c>
      <c r="E424" s="2" t="s">
        <v>193</v>
      </c>
      <c r="F424" t="s">
        <v>214</v>
      </c>
      <c r="G424" s="50">
        <v>2041475.4000000001</v>
      </c>
      <c r="H424" s="50">
        <v>2009914.8399999999</v>
      </c>
      <c r="I424" s="50">
        <v>3224708.84</v>
      </c>
      <c r="J424" s="50">
        <v>3870765.7499999986</v>
      </c>
      <c r="K424" s="50">
        <v>2219749.15</v>
      </c>
      <c r="L424" s="50">
        <v>13366613.979999999</v>
      </c>
      <c r="M424" s="53">
        <f t="shared" si="6"/>
        <v>2673322.7959999996</v>
      </c>
    </row>
    <row r="425" spans="1:13" x14ac:dyDescent="0.25">
      <c r="A425" s="2" t="str">
        <f>INDEX(Departments[#Data],MATCH(B425,Departments[[#Data],[Department]],0),2)</f>
        <v>Medium</v>
      </c>
      <c r="B425" s="2" t="s">
        <v>105</v>
      </c>
      <c r="C425" s="2" t="s">
        <v>222</v>
      </c>
      <c r="D425" t="s">
        <v>223</v>
      </c>
      <c r="E425" s="2" t="s">
        <v>223</v>
      </c>
      <c r="F425" t="s">
        <v>222</v>
      </c>
      <c r="G425" s="50">
        <v>558961.66999999993</v>
      </c>
      <c r="H425" s="50">
        <v>110586.5</v>
      </c>
      <c r="I425" s="50">
        <v>44683</v>
      </c>
      <c r="J425" s="50">
        <v>700215.07</v>
      </c>
      <c r="K425" s="50">
        <v>175733.8</v>
      </c>
      <c r="L425" s="50">
        <v>1590180.0399999998</v>
      </c>
      <c r="M425" s="53">
        <f t="shared" si="6"/>
        <v>318036.00799999997</v>
      </c>
    </row>
    <row r="426" spans="1:13" x14ac:dyDescent="0.25">
      <c r="A426" s="2" t="str">
        <f>INDEX(Departments[#Data],MATCH(B426,Departments[[#Data],[Department]],0),2)</f>
        <v>Medium</v>
      </c>
      <c r="B426" s="2" t="s">
        <v>105</v>
      </c>
      <c r="C426" s="2" t="s">
        <v>224</v>
      </c>
      <c r="D426" t="s">
        <v>223</v>
      </c>
      <c r="E426" s="2" t="s">
        <v>223</v>
      </c>
      <c r="F426" t="s">
        <v>224</v>
      </c>
      <c r="G426" s="50"/>
      <c r="H426" s="50"/>
      <c r="I426" s="50"/>
      <c r="J426" s="50">
        <v>372508</v>
      </c>
      <c r="K426" s="50"/>
      <c r="L426" s="50">
        <v>372508</v>
      </c>
      <c r="M426" s="53">
        <f t="shared" si="6"/>
        <v>372508</v>
      </c>
    </row>
    <row r="427" spans="1:13" x14ac:dyDescent="0.25">
      <c r="A427" s="2" t="str">
        <f>INDEX(Departments[#Data],MATCH(B427,Departments[[#Data],[Department]],0),2)</f>
        <v>Medium</v>
      </c>
      <c r="B427" s="2" t="s">
        <v>105</v>
      </c>
      <c r="C427" s="2" t="s">
        <v>225</v>
      </c>
      <c r="D427" t="s">
        <v>223</v>
      </c>
      <c r="E427" s="2" t="s">
        <v>223</v>
      </c>
      <c r="F427" t="s">
        <v>226</v>
      </c>
      <c r="G427" s="50">
        <v>0</v>
      </c>
      <c r="H427" s="50">
        <v>169053.69</v>
      </c>
      <c r="I427" s="50"/>
      <c r="J427" s="50">
        <v>9775</v>
      </c>
      <c r="K427" s="50">
        <v>81506.25</v>
      </c>
      <c r="L427" s="50">
        <v>260334.94</v>
      </c>
      <c r="M427" s="53">
        <f t="shared" si="6"/>
        <v>86778.313333333339</v>
      </c>
    </row>
    <row r="428" spans="1:13" x14ac:dyDescent="0.25">
      <c r="A428" s="2" t="str">
        <f>INDEX(Departments[#Data],MATCH(B428,Departments[[#Data],[Department]],0),2)</f>
        <v>Medium</v>
      </c>
      <c r="B428" s="2" t="s">
        <v>105</v>
      </c>
      <c r="C428" s="2" t="s">
        <v>84</v>
      </c>
      <c r="D428" t="s">
        <v>80</v>
      </c>
      <c r="E428" s="2" t="s">
        <v>84</v>
      </c>
      <c r="F428" t="s">
        <v>195</v>
      </c>
      <c r="G428" s="50">
        <v>502203.46</v>
      </c>
      <c r="H428" s="50">
        <v>690657.53</v>
      </c>
      <c r="I428" s="50">
        <v>672569.83</v>
      </c>
      <c r="J428" s="50">
        <v>749979.75</v>
      </c>
      <c r="K428" s="50">
        <v>817710.62</v>
      </c>
      <c r="L428" s="50">
        <v>3433121.1900000004</v>
      </c>
      <c r="M428" s="53">
        <f t="shared" si="6"/>
        <v>686624.23800000001</v>
      </c>
    </row>
    <row r="429" spans="1:13" x14ac:dyDescent="0.25">
      <c r="A429" s="2" t="str">
        <f>INDEX(Departments[#Data],MATCH(B429,Departments[[#Data],[Department]],0),2)</f>
        <v>Medium</v>
      </c>
      <c r="B429" s="2" t="s">
        <v>105</v>
      </c>
      <c r="C429" s="2" t="s">
        <v>84</v>
      </c>
      <c r="D429" t="s">
        <v>80</v>
      </c>
      <c r="E429" s="2" t="s">
        <v>84</v>
      </c>
      <c r="F429" t="s">
        <v>196</v>
      </c>
      <c r="G429" s="50">
        <v>227506.29</v>
      </c>
      <c r="H429" s="50">
        <v>224494.91</v>
      </c>
      <c r="I429" s="50">
        <v>212813.95</v>
      </c>
      <c r="J429" s="50">
        <v>236766.19</v>
      </c>
      <c r="K429" s="50">
        <v>259020.07</v>
      </c>
      <c r="L429" s="50">
        <v>1160601.4099999999</v>
      </c>
      <c r="M429" s="53">
        <f t="shared" si="6"/>
        <v>232120.28200000004</v>
      </c>
    </row>
    <row r="430" spans="1:13" x14ac:dyDescent="0.25">
      <c r="A430" s="2" t="str">
        <f>INDEX(Departments[#Data],MATCH(B430,Departments[[#Data],[Department]],0),2)</f>
        <v>Medium</v>
      </c>
      <c r="B430" s="2" t="s">
        <v>105</v>
      </c>
      <c r="C430" s="2" t="s">
        <v>84</v>
      </c>
      <c r="D430" t="s">
        <v>80</v>
      </c>
      <c r="E430" s="2" t="s">
        <v>84</v>
      </c>
      <c r="F430" t="s">
        <v>197</v>
      </c>
      <c r="G430" s="50">
        <v>201688.22</v>
      </c>
      <c r="H430" s="50">
        <v>240413.98</v>
      </c>
      <c r="I430" s="50">
        <v>413592.21</v>
      </c>
      <c r="J430" s="50">
        <v>439277.67</v>
      </c>
      <c r="K430" s="50">
        <v>356868.22</v>
      </c>
      <c r="L430" s="50">
        <v>1651840.3</v>
      </c>
      <c r="M430" s="53">
        <f t="shared" si="6"/>
        <v>330368.06</v>
      </c>
    </row>
    <row r="431" spans="1:13" x14ac:dyDescent="0.25">
      <c r="A431" s="2" t="str">
        <f>INDEX(Departments[#Data],MATCH(B431,Departments[[#Data],[Department]],0),2)</f>
        <v>Medium</v>
      </c>
      <c r="B431" s="2" t="s">
        <v>105</v>
      </c>
      <c r="C431" s="2" t="s">
        <v>84</v>
      </c>
      <c r="D431" t="s">
        <v>80</v>
      </c>
      <c r="E431" s="2" t="s">
        <v>84</v>
      </c>
      <c r="F431" t="s">
        <v>235</v>
      </c>
      <c r="G431" s="50"/>
      <c r="H431" s="50"/>
      <c r="I431" s="50"/>
      <c r="J431" s="50"/>
      <c r="K431" s="50">
        <v>0</v>
      </c>
      <c r="L431" s="50">
        <v>0</v>
      </c>
      <c r="M431" s="53">
        <f t="shared" si="6"/>
        <v>0</v>
      </c>
    </row>
    <row r="432" spans="1:13" x14ac:dyDescent="0.25">
      <c r="A432" s="2" t="str">
        <f>INDEX(Departments[#Data],MATCH(B432,Departments[[#Data],[Department]],0),2)</f>
        <v>Medium</v>
      </c>
      <c r="B432" s="2" t="s">
        <v>105</v>
      </c>
      <c r="C432" s="2" t="s">
        <v>84</v>
      </c>
      <c r="D432" t="s">
        <v>80</v>
      </c>
      <c r="E432" s="2" t="s">
        <v>84</v>
      </c>
      <c r="F432" t="s">
        <v>215</v>
      </c>
      <c r="G432" s="50">
        <v>0</v>
      </c>
      <c r="H432" s="50"/>
      <c r="I432" s="50"/>
      <c r="J432" s="50"/>
      <c r="K432" s="50">
        <v>0</v>
      </c>
      <c r="L432" s="50">
        <v>0</v>
      </c>
      <c r="M432" s="53">
        <f t="shared" si="6"/>
        <v>0</v>
      </c>
    </row>
    <row r="433" spans="1:13" x14ac:dyDescent="0.25">
      <c r="A433" s="2" t="str">
        <f>INDEX(Departments[#Data],MATCH(B433,Departments[[#Data],[Department]],0),2)</f>
        <v>Medium</v>
      </c>
      <c r="B433" s="2" t="s">
        <v>105</v>
      </c>
      <c r="C433" s="2" t="s">
        <v>84</v>
      </c>
      <c r="D433" t="s">
        <v>80</v>
      </c>
      <c r="E433" s="2" t="s">
        <v>84</v>
      </c>
      <c r="F433" t="s">
        <v>198</v>
      </c>
      <c r="G433" s="50">
        <v>7505467.25</v>
      </c>
      <c r="H433" s="50">
        <v>10571642.309999999</v>
      </c>
      <c r="I433" s="50">
        <v>13842411.4</v>
      </c>
      <c r="J433" s="50">
        <v>17629764.960000001</v>
      </c>
      <c r="K433" s="50">
        <v>16699237.23</v>
      </c>
      <c r="L433" s="50">
        <v>66248523.149999999</v>
      </c>
      <c r="M433" s="53">
        <f t="shared" si="6"/>
        <v>13249704.630000001</v>
      </c>
    </row>
    <row r="434" spans="1:13" x14ac:dyDescent="0.25">
      <c r="A434" s="2" t="str">
        <f>INDEX(Departments[#Data],MATCH(B434,Departments[[#Data],[Department]],0),2)</f>
        <v>Medium</v>
      </c>
      <c r="B434" s="2" t="s">
        <v>105</v>
      </c>
      <c r="C434" s="2" t="s">
        <v>84</v>
      </c>
      <c r="D434" t="s">
        <v>80</v>
      </c>
      <c r="E434" s="2" t="s">
        <v>84</v>
      </c>
      <c r="F434" t="s">
        <v>86</v>
      </c>
      <c r="G434" s="50">
        <v>1054989.74</v>
      </c>
      <c r="H434" s="50"/>
      <c r="I434" s="50">
        <v>0</v>
      </c>
      <c r="J434" s="50"/>
      <c r="K434" s="50">
        <v>0</v>
      </c>
      <c r="L434" s="50">
        <v>1054989.74</v>
      </c>
      <c r="M434" s="53">
        <f t="shared" si="6"/>
        <v>1054989.74</v>
      </c>
    </row>
    <row r="435" spans="1:13" x14ac:dyDescent="0.25">
      <c r="A435" s="2" t="str">
        <f>INDEX(Departments[#Data],MATCH(B435,Departments[[#Data],[Department]],0),2)</f>
        <v>Medium</v>
      </c>
      <c r="B435" s="2" t="s">
        <v>105</v>
      </c>
      <c r="C435" s="2" t="s">
        <v>84</v>
      </c>
      <c r="D435" t="s">
        <v>80</v>
      </c>
      <c r="E435" s="2" t="s">
        <v>84</v>
      </c>
      <c r="F435" t="s">
        <v>94</v>
      </c>
      <c r="G435" s="50">
        <v>986491.25</v>
      </c>
      <c r="H435" s="50">
        <v>1078478.1399999999</v>
      </c>
      <c r="I435" s="50">
        <v>2758410.02</v>
      </c>
      <c r="J435" s="50">
        <v>166123.57999999999</v>
      </c>
      <c r="K435" s="50">
        <v>2544846.7200000002</v>
      </c>
      <c r="L435" s="50">
        <v>7534349.7100000009</v>
      </c>
      <c r="M435" s="53">
        <f t="shared" si="6"/>
        <v>1506869.9420000003</v>
      </c>
    </row>
    <row r="436" spans="1:13" x14ac:dyDescent="0.25">
      <c r="A436" s="2" t="str">
        <f>INDEX(Departments[#Data],MATCH(B436,Departments[[#Data],[Department]],0),2)</f>
        <v>Medium</v>
      </c>
      <c r="B436" s="2" t="s">
        <v>105</v>
      </c>
      <c r="C436" s="2" t="s">
        <v>84</v>
      </c>
      <c r="D436" t="s">
        <v>80</v>
      </c>
      <c r="E436" s="2" t="s">
        <v>84</v>
      </c>
      <c r="F436" t="s">
        <v>87</v>
      </c>
      <c r="G436" s="50">
        <v>5553075.4500000002</v>
      </c>
      <c r="H436" s="50"/>
      <c r="I436" s="50"/>
      <c r="J436" s="50"/>
      <c r="K436" s="50"/>
      <c r="L436" s="50">
        <v>5553075.4500000002</v>
      </c>
      <c r="M436" s="53">
        <f t="shared" si="6"/>
        <v>5553075.4500000002</v>
      </c>
    </row>
    <row r="437" spans="1:13" x14ac:dyDescent="0.25">
      <c r="A437" s="2" t="str">
        <f>INDEX(Departments[#Data],MATCH(B437,Departments[[#Data],[Department]],0),2)</f>
        <v>Medium</v>
      </c>
      <c r="B437" s="2" t="s">
        <v>105</v>
      </c>
      <c r="C437" s="2" t="s">
        <v>84</v>
      </c>
      <c r="D437" t="s">
        <v>200</v>
      </c>
      <c r="E437" s="2" t="s">
        <v>84</v>
      </c>
      <c r="F437" t="s">
        <v>201</v>
      </c>
      <c r="G437" s="50">
        <v>0</v>
      </c>
      <c r="H437" s="50">
        <v>0</v>
      </c>
      <c r="I437" s="50">
        <v>0</v>
      </c>
      <c r="J437" s="50">
        <v>299330.40000000002</v>
      </c>
      <c r="K437" s="50">
        <v>0</v>
      </c>
      <c r="L437" s="50">
        <v>299330.40000000002</v>
      </c>
      <c r="M437" s="53">
        <f t="shared" si="6"/>
        <v>299330.40000000002</v>
      </c>
    </row>
    <row r="438" spans="1:13" x14ac:dyDescent="0.25">
      <c r="A438" s="2" t="str">
        <f>INDEX(Departments[#Data],MATCH(B438,Departments[[#Data],[Department]],0),2)</f>
        <v>Medium</v>
      </c>
      <c r="B438" s="2" t="s">
        <v>105</v>
      </c>
      <c r="C438" s="2" t="s">
        <v>84</v>
      </c>
      <c r="D438" t="s">
        <v>202</v>
      </c>
      <c r="E438" s="2" t="s">
        <v>84</v>
      </c>
      <c r="F438" t="s">
        <v>203</v>
      </c>
      <c r="G438" s="50">
        <v>117988.4</v>
      </c>
      <c r="H438" s="50">
        <v>79757.259999999995</v>
      </c>
      <c r="I438" s="50">
        <v>74731.03</v>
      </c>
      <c r="J438" s="50">
        <v>3394319.62</v>
      </c>
      <c r="K438" s="50">
        <v>3170140.77</v>
      </c>
      <c r="L438" s="50">
        <v>6836937.0800000001</v>
      </c>
      <c r="M438" s="53">
        <f t="shared" si="6"/>
        <v>1367387.416</v>
      </c>
    </row>
    <row r="439" spans="1:13" x14ac:dyDescent="0.25">
      <c r="A439" s="2" t="str">
        <f>INDEX(Departments[#Data],MATCH(B439,Departments[[#Data],[Department]],0),2)</f>
        <v>Medium</v>
      </c>
      <c r="B439" s="2" t="s">
        <v>105</v>
      </c>
      <c r="C439" s="2" t="s">
        <v>204</v>
      </c>
      <c r="D439" t="s">
        <v>178</v>
      </c>
      <c r="E439" s="2" t="s">
        <v>205</v>
      </c>
      <c r="F439" t="s">
        <v>206</v>
      </c>
      <c r="G439" s="50">
        <v>43355.8</v>
      </c>
      <c r="H439" s="50"/>
      <c r="I439" s="50"/>
      <c r="J439" s="50"/>
      <c r="K439" s="50"/>
      <c r="L439" s="50">
        <v>43355.8</v>
      </c>
      <c r="M439" s="53">
        <f t="shared" si="6"/>
        <v>43355.8</v>
      </c>
    </row>
    <row r="440" spans="1:13" x14ac:dyDescent="0.25">
      <c r="A440" s="2" t="str">
        <f>INDEX(Departments[#Data],MATCH(B440,Departments[[#Data],[Department]],0),2)</f>
        <v>Medium</v>
      </c>
      <c r="B440" s="2" t="s">
        <v>105</v>
      </c>
      <c r="C440" s="2" t="s">
        <v>204</v>
      </c>
      <c r="D440" t="s">
        <v>178</v>
      </c>
      <c r="E440" s="2" t="s">
        <v>205</v>
      </c>
      <c r="F440" t="s">
        <v>207</v>
      </c>
      <c r="G440" s="50">
        <v>583180.48999999987</v>
      </c>
      <c r="H440" s="50"/>
      <c r="I440" s="50"/>
      <c r="J440" s="50"/>
      <c r="K440" s="50"/>
      <c r="L440" s="50">
        <v>583180.48999999987</v>
      </c>
      <c r="M440" s="53">
        <f t="shared" si="6"/>
        <v>583180.48999999987</v>
      </c>
    </row>
    <row r="441" spans="1:13" x14ac:dyDescent="0.25">
      <c r="A441" s="2" t="str">
        <f>INDEX(Departments[#Data],MATCH(B441,Departments[[#Data],[Department]],0),2)</f>
        <v>Medium</v>
      </c>
      <c r="B441" s="2" t="s">
        <v>105</v>
      </c>
      <c r="C441" s="2" t="s">
        <v>204</v>
      </c>
      <c r="D441" t="s">
        <v>178</v>
      </c>
      <c r="E441" s="2" t="s">
        <v>205</v>
      </c>
      <c r="F441" t="s">
        <v>229</v>
      </c>
      <c r="G441" s="50"/>
      <c r="H441" s="50"/>
      <c r="I441" s="50">
        <v>30279.5</v>
      </c>
      <c r="J441" s="50">
        <v>233334.24</v>
      </c>
      <c r="K441" s="50">
        <v>491730.80000000005</v>
      </c>
      <c r="L441" s="50">
        <v>755344.54</v>
      </c>
      <c r="M441" s="53">
        <f t="shared" si="6"/>
        <v>251781.51333333334</v>
      </c>
    </row>
    <row r="442" spans="1:13" x14ac:dyDescent="0.25">
      <c r="A442" s="2" t="str">
        <f>INDEX(Departments[#Data],MATCH(B442,Departments[[#Data],[Department]],0),2)</f>
        <v>Medium</v>
      </c>
      <c r="B442" s="2" t="s">
        <v>105</v>
      </c>
      <c r="C442" s="2" t="s">
        <v>208</v>
      </c>
      <c r="D442" t="s">
        <v>171</v>
      </c>
      <c r="E442" s="2" t="s">
        <v>173</v>
      </c>
      <c r="F442" t="s">
        <v>209</v>
      </c>
      <c r="G442" s="50">
        <v>129644.08999999998</v>
      </c>
      <c r="H442" s="50">
        <v>145051.03999999998</v>
      </c>
      <c r="I442" s="50">
        <v>157143.84999999998</v>
      </c>
      <c r="J442" s="50">
        <v>158440.66000000003</v>
      </c>
      <c r="K442" s="50">
        <v>155999.03</v>
      </c>
      <c r="L442" s="50">
        <v>746278.66999999993</v>
      </c>
      <c r="M442" s="53">
        <f t="shared" si="6"/>
        <v>149255.734</v>
      </c>
    </row>
    <row r="443" spans="1:13" x14ac:dyDescent="0.25">
      <c r="A443" s="2" t="str">
        <f>INDEX(Departments[#Data],MATCH(B443,Departments[[#Data],[Department]],0),2)</f>
        <v>Medium</v>
      </c>
      <c r="B443" s="2" t="s">
        <v>105</v>
      </c>
      <c r="C443" s="2" t="s">
        <v>208</v>
      </c>
      <c r="D443" t="s">
        <v>171</v>
      </c>
      <c r="E443" s="2" t="s">
        <v>173</v>
      </c>
      <c r="F443" t="s">
        <v>210</v>
      </c>
      <c r="G443" s="50">
        <v>291.5</v>
      </c>
      <c r="H443" s="50">
        <v>136794.51999999999</v>
      </c>
      <c r="I443" s="50">
        <v>39803.440000000002</v>
      </c>
      <c r="J443" s="50">
        <v>357153.5</v>
      </c>
      <c r="K443" s="50">
        <v>428919.24</v>
      </c>
      <c r="L443" s="50">
        <v>962962.2</v>
      </c>
      <c r="M443" s="53">
        <f t="shared" si="6"/>
        <v>192592.44</v>
      </c>
    </row>
    <row r="444" spans="1:13" x14ac:dyDescent="0.25">
      <c r="A444" s="2" t="str">
        <f>INDEX(Departments[#Data],MATCH(B444,Departments[[#Data],[Department]],0),2)</f>
        <v>Medium</v>
      </c>
      <c r="B444" s="2" t="s">
        <v>105</v>
      </c>
      <c r="C444" s="2" t="s">
        <v>208</v>
      </c>
      <c r="D444" t="s">
        <v>171</v>
      </c>
      <c r="E444" s="2" t="s">
        <v>173</v>
      </c>
      <c r="F444" t="s">
        <v>211</v>
      </c>
      <c r="G444" s="50">
        <v>0</v>
      </c>
      <c r="H444" s="50">
        <v>19980</v>
      </c>
      <c r="I444" s="50"/>
      <c r="J444" s="50"/>
      <c r="K444" s="50"/>
      <c r="L444" s="50">
        <v>19980</v>
      </c>
      <c r="M444" s="53">
        <f t="shared" si="6"/>
        <v>19980</v>
      </c>
    </row>
    <row r="445" spans="1:13" x14ac:dyDescent="0.25">
      <c r="A445" s="2" t="str">
        <f>INDEX(Departments[#Data],MATCH(B445,Departments[[#Data],[Department]],0),2)</f>
        <v>Medium</v>
      </c>
      <c r="B445" s="51" t="s">
        <v>105</v>
      </c>
      <c r="C445" s="2" t="s">
        <v>208</v>
      </c>
      <c r="D445" t="s">
        <v>171</v>
      </c>
      <c r="E445" s="2" t="s">
        <v>173</v>
      </c>
      <c r="F445" t="s">
        <v>213</v>
      </c>
      <c r="G445" s="50">
        <v>8423645.0500000007</v>
      </c>
      <c r="H445" s="50">
        <v>7417989.0899999999</v>
      </c>
      <c r="I445" s="50">
        <v>7791974.0899999999</v>
      </c>
      <c r="J445" s="50">
        <v>7821923.8599999994</v>
      </c>
      <c r="K445" s="50">
        <v>6081645.0200000005</v>
      </c>
      <c r="L445" s="50">
        <v>37537177.109999999</v>
      </c>
      <c r="M445" s="53">
        <f t="shared" si="6"/>
        <v>7507435.4220000003</v>
      </c>
    </row>
    <row r="446" spans="1:13" x14ac:dyDescent="0.25">
      <c r="A446" s="2" t="str">
        <f>INDEX(Departments[#Data],MATCH(B446,Departments[[#Data],[Department]],0),2)</f>
        <v>Large</v>
      </c>
      <c r="B446" s="2" t="s">
        <v>236</v>
      </c>
      <c r="C446" s="2" t="s">
        <v>170</v>
      </c>
      <c r="D446" t="s">
        <v>171</v>
      </c>
      <c r="E446" s="2" t="s">
        <v>170</v>
      </c>
      <c r="F446" t="s">
        <v>170</v>
      </c>
      <c r="G446" s="50">
        <v>184794</v>
      </c>
      <c r="H446" s="50">
        <v>572740.52</v>
      </c>
      <c r="I446" s="50">
        <v>136275.5</v>
      </c>
      <c r="J446" s="50">
        <v>6500</v>
      </c>
      <c r="K446" s="50">
        <v>0</v>
      </c>
      <c r="L446" s="50">
        <v>900310.02</v>
      </c>
      <c r="M446" s="53">
        <f t="shared" si="6"/>
        <v>225077.505</v>
      </c>
    </row>
    <row r="447" spans="1:13" x14ac:dyDescent="0.25">
      <c r="A447" s="2" t="str">
        <f>INDEX(Departments[#Data],MATCH(B447,Departments[[#Data],[Department]],0),2)</f>
        <v>Large</v>
      </c>
      <c r="B447" s="2" t="s">
        <v>236</v>
      </c>
      <c r="C447" s="2" t="s">
        <v>172</v>
      </c>
      <c r="D447" t="s">
        <v>171</v>
      </c>
      <c r="E447" s="2" t="s">
        <v>173</v>
      </c>
      <c r="F447" t="s">
        <v>174</v>
      </c>
      <c r="G447" s="50">
        <v>2479895.54</v>
      </c>
      <c r="H447" s="50">
        <v>2732814.64</v>
      </c>
      <c r="I447" s="50">
        <v>2724567.07</v>
      </c>
      <c r="J447" s="50">
        <v>4835787.1500000004</v>
      </c>
      <c r="K447" s="50">
        <v>3388544.64</v>
      </c>
      <c r="L447" s="50">
        <v>16161609.040000003</v>
      </c>
      <c r="M447" s="53">
        <f t="shared" si="6"/>
        <v>3232321.8080000002</v>
      </c>
    </row>
    <row r="448" spans="1:13" x14ac:dyDescent="0.25">
      <c r="A448" s="2" t="str">
        <f>INDEX(Departments[#Data],MATCH(B448,Departments[[#Data],[Department]],0),2)</f>
        <v>Large</v>
      </c>
      <c r="B448" s="2" t="s">
        <v>236</v>
      </c>
      <c r="C448" s="2" t="s">
        <v>172</v>
      </c>
      <c r="D448" t="s">
        <v>171</v>
      </c>
      <c r="E448" s="2" t="s">
        <v>173</v>
      </c>
      <c r="F448" t="s">
        <v>172</v>
      </c>
      <c r="G448" s="50">
        <v>656328.25</v>
      </c>
      <c r="H448" s="50">
        <v>704396.23</v>
      </c>
      <c r="I448" s="50">
        <v>600560.48</v>
      </c>
      <c r="J448" s="50">
        <v>-2655769.92</v>
      </c>
      <c r="K448" s="50">
        <v>512670.5</v>
      </c>
      <c r="L448" s="50">
        <v>-181814.45999999996</v>
      </c>
      <c r="M448" s="53">
        <f t="shared" si="6"/>
        <v>-36362.891999999993</v>
      </c>
    </row>
    <row r="449" spans="1:13" x14ac:dyDescent="0.25">
      <c r="A449" s="2" t="str">
        <f>INDEX(Departments[#Data],MATCH(B449,Departments[[#Data],[Department]],0),2)</f>
        <v>Large</v>
      </c>
      <c r="B449" s="2" t="s">
        <v>236</v>
      </c>
      <c r="C449" s="2" t="s">
        <v>175</v>
      </c>
      <c r="D449" t="s">
        <v>171</v>
      </c>
      <c r="E449" s="2" t="s">
        <v>176</v>
      </c>
      <c r="F449" t="s">
        <v>175</v>
      </c>
      <c r="G449" s="50">
        <v>32711.85</v>
      </c>
      <c r="H449" s="50">
        <v>55240.08</v>
      </c>
      <c r="I449" s="50">
        <v>75219.22</v>
      </c>
      <c r="J449" s="50">
        <v>20021.5</v>
      </c>
      <c r="K449" s="50">
        <v>28944.35</v>
      </c>
      <c r="L449" s="50">
        <v>212137</v>
      </c>
      <c r="M449" s="53">
        <f t="shared" si="6"/>
        <v>42427.4</v>
      </c>
    </row>
    <row r="450" spans="1:13" x14ac:dyDescent="0.25">
      <c r="A450" s="2" t="str">
        <f>INDEX(Departments[#Data],MATCH(B450,Departments[[#Data],[Department]],0),2)</f>
        <v>Large</v>
      </c>
      <c r="B450" s="2" t="s">
        <v>236</v>
      </c>
      <c r="C450" s="2" t="s">
        <v>177</v>
      </c>
      <c r="D450" t="s">
        <v>178</v>
      </c>
      <c r="E450" s="2" t="s">
        <v>179</v>
      </c>
      <c r="F450" t="s">
        <v>180</v>
      </c>
      <c r="G450" s="50">
        <v>104425.60000000001</v>
      </c>
      <c r="H450" s="50"/>
      <c r="I450" s="50"/>
      <c r="J450" s="50"/>
      <c r="K450" s="50"/>
      <c r="L450" s="50">
        <v>104425.60000000001</v>
      </c>
      <c r="M450" s="53">
        <f t="shared" si="6"/>
        <v>104425.60000000001</v>
      </c>
    </row>
    <row r="451" spans="1:13" x14ac:dyDescent="0.25">
      <c r="A451" s="2" t="str">
        <f>INDEX(Departments[#Data],MATCH(B451,Departments[[#Data],[Department]],0),2)</f>
        <v>Large</v>
      </c>
      <c r="B451" s="2" t="s">
        <v>236</v>
      </c>
      <c r="C451" s="2" t="s">
        <v>177</v>
      </c>
      <c r="D451" t="s">
        <v>178</v>
      </c>
      <c r="E451" s="2" t="s">
        <v>179</v>
      </c>
      <c r="F451" t="s">
        <v>183</v>
      </c>
      <c r="G451" s="50"/>
      <c r="H451" s="50"/>
      <c r="I451" s="50">
        <v>0</v>
      </c>
      <c r="J451" s="50"/>
      <c r="K451" s="50">
        <v>0</v>
      </c>
      <c r="L451" s="50">
        <v>0</v>
      </c>
      <c r="M451" s="53">
        <f t="shared" ref="M451:M514" si="7">IFERROR(AVERAGEIFS(G451:K451,G451:K451,"&lt;&gt;0"),0)</f>
        <v>0</v>
      </c>
    </row>
    <row r="452" spans="1:13" x14ac:dyDescent="0.25">
      <c r="A452" s="2" t="str">
        <f>INDEX(Departments[#Data],MATCH(B452,Departments[[#Data],[Department]],0),2)</f>
        <v>Large</v>
      </c>
      <c r="B452" s="2" t="s">
        <v>236</v>
      </c>
      <c r="C452" s="2" t="s">
        <v>177</v>
      </c>
      <c r="D452" t="s">
        <v>178</v>
      </c>
      <c r="E452" s="2" t="s">
        <v>179</v>
      </c>
      <c r="F452" t="s">
        <v>184</v>
      </c>
      <c r="G452" s="50"/>
      <c r="H452" s="50">
        <v>705478.56</v>
      </c>
      <c r="I452" s="50">
        <v>33966.400000000001</v>
      </c>
      <c r="J452" s="50">
        <v>154394.22</v>
      </c>
      <c r="K452" s="50"/>
      <c r="L452" s="50">
        <v>893839.18</v>
      </c>
      <c r="M452" s="53">
        <f t="shared" si="7"/>
        <v>297946.39333333337</v>
      </c>
    </row>
    <row r="453" spans="1:13" x14ac:dyDescent="0.25">
      <c r="A453" s="2" t="str">
        <f>INDEX(Departments[#Data],MATCH(B453,Departments[[#Data],[Department]],0),2)</f>
        <v>Large</v>
      </c>
      <c r="B453" s="2" t="s">
        <v>236</v>
      </c>
      <c r="C453" s="2" t="s">
        <v>177</v>
      </c>
      <c r="D453" t="s">
        <v>178</v>
      </c>
      <c r="E453" s="2" t="s">
        <v>179</v>
      </c>
      <c r="F453" t="s">
        <v>185</v>
      </c>
      <c r="G453" s="50">
        <v>639641.24</v>
      </c>
      <c r="H453" s="50">
        <v>1661776.96</v>
      </c>
      <c r="I453" s="50">
        <v>443388.74</v>
      </c>
      <c r="J453" s="50">
        <v>2268821.9900000002</v>
      </c>
      <c r="K453" s="50">
        <v>0</v>
      </c>
      <c r="L453" s="50">
        <v>5013628.9300000006</v>
      </c>
      <c r="M453" s="53">
        <f t="shared" si="7"/>
        <v>1253407.2325000002</v>
      </c>
    </row>
    <row r="454" spans="1:13" x14ac:dyDescent="0.25">
      <c r="A454" s="2" t="str">
        <f>INDEX(Departments[#Data],MATCH(B454,Departments[[#Data],[Department]],0),2)</f>
        <v>Large</v>
      </c>
      <c r="B454" s="2" t="s">
        <v>236</v>
      </c>
      <c r="C454" s="2" t="s">
        <v>177</v>
      </c>
      <c r="D454" t="s">
        <v>178</v>
      </c>
      <c r="E454" s="2" t="s">
        <v>179</v>
      </c>
      <c r="F454" t="s">
        <v>186</v>
      </c>
      <c r="G454" s="50">
        <v>1643525.37</v>
      </c>
      <c r="H454" s="50">
        <v>3165106.4</v>
      </c>
      <c r="I454" s="50">
        <v>339926.97000000003</v>
      </c>
      <c r="J454" s="50">
        <v>723342.76</v>
      </c>
      <c r="K454" s="50">
        <v>56206.25</v>
      </c>
      <c r="L454" s="50">
        <v>5928107.75</v>
      </c>
      <c r="M454" s="53">
        <f t="shared" si="7"/>
        <v>1185621.5499999998</v>
      </c>
    </row>
    <row r="455" spans="1:13" x14ac:dyDescent="0.25">
      <c r="A455" s="2" t="str">
        <f>INDEX(Departments[#Data],MATCH(B455,Departments[[#Data],[Department]],0),2)</f>
        <v>Large</v>
      </c>
      <c r="B455" s="2" t="s">
        <v>236</v>
      </c>
      <c r="C455" s="2" t="s">
        <v>177</v>
      </c>
      <c r="D455" t="s">
        <v>178</v>
      </c>
      <c r="E455" s="2" t="s">
        <v>179</v>
      </c>
      <c r="F455" t="s">
        <v>187</v>
      </c>
      <c r="G455" s="50">
        <v>44873.22</v>
      </c>
      <c r="H455" s="50"/>
      <c r="I455" s="50"/>
      <c r="J455" s="50"/>
      <c r="K455" s="50"/>
      <c r="L455" s="50">
        <v>44873.22</v>
      </c>
      <c r="M455" s="53">
        <f t="shared" si="7"/>
        <v>44873.22</v>
      </c>
    </row>
    <row r="456" spans="1:13" x14ac:dyDescent="0.25">
      <c r="A456" s="2" t="str">
        <f>INDEX(Departments[#Data],MATCH(B456,Departments[[#Data],[Department]],0),2)</f>
        <v>Large</v>
      </c>
      <c r="B456" s="2" t="s">
        <v>236</v>
      </c>
      <c r="C456" s="2" t="s">
        <v>79</v>
      </c>
      <c r="D456" t="s">
        <v>80</v>
      </c>
      <c r="E456" s="2" t="s">
        <v>81</v>
      </c>
      <c r="F456" t="s">
        <v>219</v>
      </c>
      <c r="G456" s="50"/>
      <c r="H456" s="50"/>
      <c r="I456" s="50">
        <v>77922.06</v>
      </c>
      <c r="J456" s="50"/>
      <c r="K456" s="50"/>
      <c r="L456" s="50">
        <v>77922.06</v>
      </c>
      <c r="M456" s="53">
        <f t="shared" si="7"/>
        <v>77922.06</v>
      </c>
    </row>
    <row r="457" spans="1:13" x14ac:dyDescent="0.25">
      <c r="A457" s="2" t="str">
        <f>INDEX(Departments[#Data],MATCH(B457,Departments[[#Data],[Department]],0),2)</f>
        <v>Large</v>
      </c>
      <c r="B457" s="2" t="s">
        <v>236</v>
      </c>
      <c r="C457" s="2" t="s">
        <v>79</v>
      </c>
      <c r="D457" t="s">
        <v>80</v>
      </c>
      <c r="E457" s="2" t="s">
        <v>81</v>
      </c>
      <c r="F457" t="s">
        <v>228</v>
      </c>
      <c r="G457" s="50"/>
      <c r="H457" s="50">
        <v>109737.26</v>
      </c>
      <c r="I457" s="50"/>
      <c r="J457" s="50"/>
      <c r="K457" s="50"/>
      <c r="L457" s="50">
        <v>109737.26</v>
      </c>
      <c r="M457" s="53">
        <f t="shared" si="7"/>
        <v>109737.26</v>
      </c>
    </row>
    <row r="458" spans="1:13" x14ac:dyDescent="0.25">
      <c r="A458" s="2" t="str">
        <f>INDEX(Departments[#Data],MATCH(B458,Departments[[#Data],[Department]],0),2)</f>
        <v>Large</v>
      </c>
      <c r="B458" s="2" t="s">
        <v>236</v>
      </c>
      <c r="C458" s="2" t="s">
        <v>79</v>
      </c>
      <c r="D458" t="s">
        <v>80</v>
      </c>
      <c r="E458" s="2" t="s">
        <v>81</v>
      </c>
      <c r="F458" t="s">
        <v>188</v>
      </c>
      <c r="G458" s="50"/>
      <c r="H458" s="50"/>
      <c r="I458" s="50"/>
      <c r="J458" s="50"/>
      <c r="K458" s="50">
        <v>0</v>
      </c>
      <c r="L458" s="50">
        <v>0</v>
      </c>
      <c r="M458" s="53">
        <f t="shared" si="7"/>
        <v>0</v>
      </c>
    </row>
    <row r="459" spans="1:13" x14ac:dyDescent="0.25">
      <c r="A459" s="2" t="str">
        <f>INDEX(Departments[#Data],MATCH(B459,Departments[[#Data],[Department]],0),2)</f>
        <v>Large</v>
      </c>
      <c r="B459" s="2" t="s">
        <v>236</v>
      </c>
      <c r="C459" s="2" t="s">
        <v>190</v>
      </c>
      <c r="D459" t="s">
        <v>190</v>
      </c>
      <c r="E459" s="2" t="s">
        <v>176</v>
      </c>
      <c r="F459" t="s">
        <v>191</v>
      </c>
      <c r="G459" s="50">
        <v>205353.5</v>
      </c>
      <c r="H459" s="50">
        <v>28995.7</v>
      </c>
      <c r="I459" s="50">
        <v>39785.97</v>
      </c>
      <c r="J459" s="50">
        <v>25311.79</v>
      </c>
      <c r="K459" s="50">
        <v>45580</v>
      </c>
      <c r="L459" s="50">
        <v>345026.95999999996</v>
      </c>
      <c r="M459" s="53">
        <f t="shared" si="7"/>
        <v>69005.392000000007</v>
      </c>
    </row>
    <row r="460" spans="1:13" x14ac:dyDescent="0.25">
      <c r="A460" s="2" t="str">
        <f>INDEX(Departments[#Data],MATCH(B460,Departments[[#Data],[Department]],0),2)</f>
        <v>Large</v>
      </c>
      <c r="B460" s="2" t="s">
        <v>236</v>
      </c>
      <c r="C460" s="2" t="s">
        <v>190</v>
      </c>
      <c r="D460" t="s">
        <v>190</v>
      </c>
      <c r="E460" s="2" t="s">
        <v>176</v>
      </c>
      <c r="F460" t="s">
        <v>192</v>
      </c>
      <c r="G460" s="50"/>
      <c r="H460" s="50">
        <v>295313.46999999997</v>
      </c>
      <c r="I460" s="50">
        <v>225153.9</v>
      </c>
      <c r="J460" s="50">
        <v>301344.40000000002</v>
      </c>
      <c r="K460" s="50">
        <v>300205.2</v>
      </c>
      <c r="L460" s="50">
        <v>1122016.97</v>
      </c>
      <c r="M460" s="53">
        <f t="shared" si="7"/>
        <v>280504.24249999999</v>
      </c>
    </row>
    <row r="461" spans="1:13" x14ac:dyDescent="0.25">
      <c r="A461" s="2" t="str">
        <f>INDEX(Departments[#Data],MATCH(B461,Departments[[#Data],[Department]],0),2)</f>
        <v>Large</v>
      </c>
      <c r="B461" s="2" t="s">
        <v>236</v>
      </c>
      <c r="C461" s="2" t="s">
        <v>190</v>
      </c>
      <c r="D461" t="s">
        <v>190</v>
      </c>
      <c r="E461" s="2" t="s">
        <v>193</v>
      </c>
      <c r="F461" t="s">
        <v>194</v>
      </c>
      <c r="G461" s="50">
        <v>45767.25</v>
      </c>
      <c r="H461" s="50">
        <v>40719.660000000003</v>
      </c>
      <c r="I461" s="50">
        <v>20000.93</v>
      </c>
      <c r="J461" s="50">
        <v>10211.4</v>
      </c>
      <c r="K461" s="50"/>
      <c r="L461" s="50">
        <v>116699.24</v>
      </c>
      <c r="M461" s="53">
        <f t="shared" si="7"/>
        <v>29174.809999999998</v>
      </c>
    </row>
    <row r="462" spans="1:13" x14ac:dyDescent="0.25">
      <c r="A462" s="2" t="str">
        <f>INDEX(Departments[#Data],MATCH(B462,Departments[[#Data],[Department]],0),2)</f>
        <v>Large</v>
      </c>
      <c r="B462" s="2" t="s">
        <v>236</v>
      </c>
      <c r="C462" s="2" t="s">
        <v>190</v>
      </c>
      <c r="D462" t="s">
        <v>190</v>
      </c>
      <c r="E462" s="2" t="s">
        <v>193</v>
      </c>
      <c r="F462" t="s">
        <v>214</v>
      </c>
      <c r="G462" s="50">
        <v>3655.64</v>
      </c>
      <c r="H462" s="50">
        <v>1646776.3200000001</v>
      </c>
      <c r="I462" s="50">
        <v>1916366.42</v>
      </c>
      <c r="J462" s="50">
        <v>2007209.74</v>
      </c>
      <c r="K462" s="50">
        <v>1663554.8</v>
      </c>
      <c r="L462" s="50">
        <v>7237562.9199999999</v>
      </c>
      <c r="M462" s="53">
        <f t="shared" si="7"/>
        <v>1447512.584</v>
      </c>
    </row>
    <row r="463" spans="1:13" x14ac:dyDescent="0.25">
      <c r="A463" s="2" t="str">
        <f>INDEX(Departments[#Data],MATCH(B463,Departments[[#Data],[Department]],0),2)</f>
        <v>Large</v>
      </c>
      <c r="B463" s="2" t="s">
        <v>236</v>
      </c>
      <c r="C463" s="2" t="s">
        <v>222</v>
      </c>
      <c r="D463" t="s">
        <v>223</v>
      </c>
      <c r="E463" s="2" t="s">
        <v>223</v>
      </c>
      <c r="F463" t="s">
        <v>222</v>
      </c>
      <c r="G463" s="50"/>
      <c r="H463" s="50">
        <v>71633.69</v>
      </c>
      <c r="I463" s="50"/>
      <c r="J463" s="50"/>
      <c r="K463" s="50"/>
      <c r="L463" s="50">
        <v>71633.69</v>
      </c>
      <c r="M463" s="53">
        <f t="shared" si="7"/>
        <v>71633.69</v>
      </c>
    </row>
    <row r="464" spans="1:13" x14ac:dyDescent="0.25">
      <c r="A464" s="2" t="str">
        <f>INDEX(Departments[#Data],MATCH(B464,Departments[[#Data],[Department]],0),2)</f>
        <v>Large</v>
      </c>
      <c r="B464" s="2" t="s">
        <v>236</v>
      </c>
      <c r="C464" s="2" t="s">
        <v>224</v>
      </c>
      <c r="D464" t="s">
        <v>223</v>
      </c>
      <c r="E464" s="2" t="s">
        <v>223</v>
      </c>
      <c r="F464" t="s">
        <v>224</v>
      </c>
      <c r="G464" s="50"/>
      <c r="H464" s="50"/>
      <c r="I464" s="50"/>
      <c r="J464" s="50">
        <v>0</v>
      </c>
      <c r="K464" s="50">
        <v>57333.25</v>
      </c>
      <c r="L464" s="50">
        <v>57333.25</v>
      </c>
      <c r="M464" s="53">
        <f t="shared" si="7"/>
        <v>57333.25</v>
      </c>
    </row>
    <row r="465" spans="1:13" x14ac:dyDescent="0.25">
      <c r="A465" s="2" t="str">
        <f>INDEX(Departments[#Data],MATCH(B465,Departments[[#Data],[Department]],0),2)</f>
        <v>Large</v>
      </c>
      <c r="B465" s="2" t="s">
        <v>236</v>
      </c>
      <c r="C465" s="2" t="s">
        <v>84</v>
      </c>
      <c r="D465" t="s">
        <v>80</v>
      </c>
      <c r="E465" s="2" t="s">
        <v>84</v>
      </c>
      <c r="F465" t="s">
        <v>195</v>
      </c>
      <c r="G465" s="50">
        <v>263475.46999999997</v>
      </c>
      <c r="H465" s="50">
        <v>305423.46999999997</v>
      </c>
      <c r="I465" s="50">
        <v>293264.59999999998</v>
      </c>
      <c r="J465" s="50">
        <v>231506.54</v>
      </c>
      <c r="K465" s="50">
        <v>244377.56</v>
      </c>
      <c r="L465" s="50">
        <v>1338047.6399999999</v>
      </c>
      <c r="M465" s="53">
        <f t="shared" si="7"/>
        <v>267609.52799999999</v>
      </c>
    </row>
    <row r="466" spans="1:13" x14ac:dyDescent="0.25">
      <c r="A466" s="2" t="str">
        <f>INDEX(Departments[#Data],MATCH(B466,Departments[[#Data],[Department]],0),2)</f>
        <v>Large</v>
      </c>
      <c r="B466" s="2" t="s">
        <v>236</v>
      </c>
      <c r="C466" s="2" t="s">
        <v>84</v>
      </c>
      <c r="D466" t="s">
        <v>80</v>
      </c>
      <c r="E466" s="2" t="s">
        <v>84</v>
      </c>
      <c r="F466" t="s">
        <v>196</v>
      </c>
      <c r="G466" s="50">
        <v>66028.69</v>
      </c>
      <c r="H466" s="50">
        <v>76943.61</v>
      </c>
      <c r="I466" s="50">
        <v>96935.53</v>
      </c>
      <c r="J466" s="50">
        <v>62777.54</v>
      </c>
      <c r="K466" s="50">
        <v>75291.59</v>
      </c>
      <c r="L466" s="50">
        <v>377976.95999999996</v>
      </c>
      <c r="M466" s="53">
        <f t="shared" si="7"/>
        <v>75595.391999999993</v>
      </c>
    </row>
    <row r="467" spans="1:13" x14ac:dyDescent="0.25">
      <c r="A467" s="2" t="str">
        <f>INDEX(Departments[#Data],MATCH(B467,Departments[[#Data],[Department]],0),2)</f>
        <v>Large</v>
      </c>
      <c r="B467" s="2" t="s">
        <v>236</v>
      </c>
      <c r="C467" s="2" t="s">
        <v>84</v>
      </c>
      <c r="D467" t="s">
        <v>80</v>
      </c>
      <c r="E467" s="2" t="s">
        <v>84</v>
      </c>
      <c r="F467" t="s">
        <v>197</v>
      </c>
      <c r="G467" s="50">
        <v>75274.14</v>
      </c>
      <c r="H467" s="50">
        <v>69897.14</v>
      </c>
      <c r="I467" s="50">
        <v>86355.75</v>
      </c>
      <c r="J467" s="50">
        <v>60292.959999999999</v>
      </c>
      <c r="K467" s="50">
        <v>64280.57</v>
      </c>
      <c r="L467" s="50">
        <v>356100.56</v>
      </c>
      <c r="M467" s="53">
        <f t="shared" si="7"/>
        <v>71220.111999999994</v>
      </c>
    </row>
    <row r="468" spans="1:13" x14ac:dyDescent="0.25">
      <c r="A468" s="2" t="str">
        <f>INDEX(Departments[#Data],MATCH(B468,Departments[[#Data],[Department]],0),2)</f>
        <v>Large</v>
      </c>
      <c r="B468" s="2" t="s">
        <v>236</v>
      </c>
      <c r="C468" s="2" t="s">
        <v>84</v>
      </c>
      <c r="D468" t="s">
        <v>80</v>
      </c>
      <c r="E468" s="2" t="s">
        <v>84</v>
      </c>
      <c r="F468" t="s">
        <v>216</v>
      </c>
      <c r="G468" s="50">
        <v>3907178.14</v>
      </c>
      <c r="H468" s="50">
        <v>5619583.1200000001</v>
      </c>
      <c r="I468" s="50">
        <v>5286305.99</v>
      </c>
      <c r="J468" s="50">
        <v>4742601.13</v>
      </c>
      <c r="K468" s="50">
        <v>9675295.1799999997</v>
      </c>
      <c r="L468" s="50">
        <v>29230963.559999999</v>
      </c>
      <c r="M468" s="53">
        <f t="shared" si="7"/>
        <v>5846192.7119999994</v>
      </c>
    </row>
    <row r="469" spans="1:13" x14ac:dyDescent="0.25">
      <c r="A469" s="2" t="str">
        <f>INDEX(Departments[#Data],MATCH(B469,Departments[[#Data],[Department]],0),2)</f>
        <v>Large</v>
      </c>
      <c r="B469" s="2" t="s">
        <v>236</v>
      </c>
      <c r="C469" s="2" t="s">
        <v>84</v>
      </c>
      <c r="D469" t="s">
        <v>202</v>
      </c>
      <c r="E469" s="2" t="s">
        <v>84</v>
      </c>
      <c r="F469" t="s">
        <v>203</v>
      </c>
      <c r="G469" s="50">
        <v>353023.72</v>
      </c>
      <c r="H469" s="50">
        <v>328344.71000000002</v>
      </c>
      <c r="I469" s="50">
        <v>323798.51</v>
      </c>
      <c r="J469" s="50">
        <v>268969.65999999997</v>
      </c>
      <c r="K469" s="50">
        <v>295931.65999999997</v>
      </c>
      <c r="L469" s="50">
        <v>1570068.26</v>
      </c>
      <c r="M469" s="53">
        <f t="shared" si="7"/>
        <v>314013.65199999994</v>
      </c>
    </row>
    <row r="470" spans="1:13" x14ac:dyDescent="0.25">
      <c r="A470" s="2" t="str">
        <f>INDEX(Departments[#Data],MATCH(B470,Departments[[#Data],[Department]],0),2)</f>
        <v>Large</v>
      </c>
      <c r="B470" s="2" t="s">
        <v>236</v>
      </c>
      <c r="C470" s="2" t="s">
        <v>204</v>
      </c>
      <c r="D470" t="s">
        <v>178</v>
      </c>
      <c r="E470" s="2" t="s">
        <v>205</v>
      </c>
      <c r="F470" t="s">
        <v>207</v>
      </c>
      <c r="G470" s="50">
        <v>495494.16</v>
      </c>
      <c r="H470" s="50"/>
      <c r="I470" s="50"/>
      <c r="J470" s="50"/>
      <c r="K470" s="50"/>
      <c r="L470" s="50">
        <v>495494.16</v>
      </c>
      <c r="M470" s="53">
        <f t="shared" si="7"/>
        <v>495494.16</v>
      </c>
    </row>
    <row r="471" spans="1:13" x14ac:dyDescent="0.25">
      <c r="A471" s="2" t="str">
        <f>INDEX(Departments[#Data],MATCH(B471,Departments[[#Data],[Department]],0),2)</f>
        <v>Large</v>
      </c>
      <c r="B471" s="2" t="s">
        <v>236</v>
      </c>
      <c r="C471" s="2" t="s">
        <v>208</v>
      </c>
      <c r="D471" t="s">
        <v>171</v>
      </c>
      <c r="E471" s="2" t="s">
        <v>173</v>
      </c>
      <c r="F471" t="s">
        <v>209</v>
      </c>
      <c r="G471" s="50">
        <v>12128.26</v>
      </c>
      <c r="H471" s="50">
        <v>38297.68</v>
      </c>
      <c r="I471" s="50">
        <v>8144.5</v>
      </c>
      <c r="J471" s="50">
        <v>6299.5</v>
      </c>
      <c r="K471" s="50">
        <v>4495</v>
      </c>
      <c r="L471" s="50">
        <v>69364.94</v>
      </c>
      <c r="M471" s="53">
        <f t="shared" si="7"/>
        <v>13872.988000000001</v>
      </c>
    </row>
    <row r="472" spans="1:13" x14ac:dyDescent="0.25">
      <c r="A472" s="2" t="str">
        <f>INDEX(Departments[#Data],MATCH(B472,Departments[[#Data],[Department]],0),2)</f>
        <v>Large</v>
      </c>
      <c r="B472" s="2" t="s">
        <v>236</v>
      </c>
      <c r="C472" s="2" t="s">
        <v>208</v>
      </c>
      <c r="D472" t="s">
        <v>171</v>
      </c>
      <c r="E472" s="2" t="s">
        <v>173</v>
      </c>
      <c r="F472" t="s">
        <v>208</v>
      </c>
      <c r="G472" s="50"/>
      <c r="H472" s="50"/>
      <c r="I472" s="50"/>
      <c r="J472" s="50">
        <v>0</v>
      </c>
      <c r="K472" s="50"/>
      <c r="L472" s="50">
        <v>0</v>
      </c>
      <c r="M472" s="53">
        <f t="shared" si="7"/>
        <v>0</v>
      </c>
    </row>
    <row r="473" spans="1:13" x14ac:dyDescent="0.25">
      <c r="A473" s="2" t="str">
        <f>INDEX(Departments[#Data],MATCH(B473,Departments[[#Data],[Department]],0),2)</f>
        <v>Large</v>
      </c>
      <c r="B473" s="2" t="s">
        <v>236</v>
      </c>
      <c r="C473" s="2" t="s">
        <v>208</v>
      </c>
      <c r="D473" t="s">
        <v>171</v>
      </c>
      <c r="E473" s="2" t="s">
        <v>173</v>
      </c>
      <c r="F473" t="s">
        <v>212</v>
      </c>
      <c r="G473" s="50"/>
      <c r="H473" s="50"/>
      <c r="I473" s="50">
        <v>0</v>
      </c>
      <c r="J473" s="50">
        <v>0</v>
      </c>
      <c r="K473" s="50"/>
      <c r="L473" s="50">
        <v>0</v>
      </c>
      <c r="M473" s="53">
        <f t="shared" si="7"/>
        <v>0</v>
      </c>
    </row>
    <row r="474" spans="1:13" x14ac:dyDescent="0.25">
      <c r="A474" s="2" t="str">
        <f>INDEX(Departments[#Data],MATCH(B474,Departments[[#Data],[Department]],0),2)</f>
        <v>Large</v>
      </c>
      <c r="B474" s="51" t="s">
        <v>236</v>
      </c>
      <c r="C474" s="2" t="s">
        <v>208</v>
      </c>
      <c r="D474" t="s">
        <v>171</v>
      </c>
      <c r="E474" s="2" t="s">
        <v>173</v>
      </c>
      <c r="F474" t="s">
        <v>213</v>
      </c>
      <c r="G474" s="50">
        <v>2603397.83</v>
      </c>
      <c r="H474" s="50">
        <v>2987386.05</v>
      </c>
      <c r="I474" s="50">
        <v>2881953</v>
      </c>
      <c r="J474" s="50">
        <v>3039146.35</v>
      </c>
      <c r="K474" s="50">
        <v>1692872.71</v>
      </c>
      <c r="L474" s="50">
        <v>13204755.940000001</v>
      </c>
      <c r="M474" s="53">
        <f t="shared" si="7"/>
        <v>2640951.1879999996</v>
      </c>
    </row>
    <row r="475" spans="1:13" x14ac:dyDescent="0.25">
      <c r="A475" s="2" t="str">
        <f>INDEX(Departments[#Data],MATCH(B475,Departments[[#Data],[Department]],0),2)</f>
        <v>Medium</v>
      </c>
      <c r="B475" s="2" t="s">
        <v>106</v>
      </c>
      <c r="C475" s="2" t="s">
        <v>170</v>
      </c>
      <c r="D475" t="s">
        <v>171</v>
      </c>
      <c r="E475" s="2" t="s">
        <v>170</v>
      </c>
      <c r="F475" t="s">
        <v>170</v>
      </c>
      <c r="G475" s="50">
        <v>112883.45</v>
      </c>
      <c r="H475" s="50">
        <v>33078.080000000002</v>
      </c>
      <c r="I475" s="50">
        <v>296373.59999999998</v>
      </c>
      <c r="J475" s="50">
        <v>360531.19999999995</v>
      </c>
      <c r="K475" s="50">
        <v>229732.89</v>
      </c>
      <c r="L475" s="50">
        <v>1032599.22</v>
      </c>
      <c r="M475" s="53">
        <f t="shared" si="7"/>
        <v>206519.84399999998</v>
      </c>
    </row>
    <row r="476" spans="1:13" x14ac:dyDescent="0.25">
      <c r="A476" s="2" t="str">
        <f>INDEX(Departments[#Data],MATCH(B476,Departments[[#Data],[Department]],0),2)</f>
        <v>Medium</v>
      </c>
      <c r="B476" s="2" t="s">
        <v>106</v>
      </c>
      <c r="C476" s="2" t="s">
        <v>172</v>
      </c>
      <c r="D476" t="s">
        <v>171</v>
      </c>
      <c r="E476" s="2" t="s">
        <v>173</v>
      </c>
      <c r="F476" t="s">
        <v>174</v>
      </c>
      <c r="G476" s="50">
        <v>446750.79</v>
      </c>
      <c r="H476" s="50">
        <v>506227.07</v>
      </c>
      <c r="I476" s="50">
        <v>580152.72</v>
      </c>
      <c r="J476" s="50">
        <v>673641.06</v>
      </c>
      <c r="K476" s="50">
        <v>1322060.24</v>
      </c>
      <c r="L476" s="50">
        <v>3528831.88</v>
      </c>
      <c r="M476" s="53">
        <f t="shared" si="7"/>
        <v>705766.37599999993</v>
      </c>
    </row>
    <row r="477" spans="1:13" x14ac:dyDescent="0.25">
      <c r="A477" s="2" t="str">
        <f>INDEX(Departments[#Data],MATCH(B477,Departments[[#Data],[Department]],0),2)</f>
        <v>Medium</v>
      </c>
      <c r="B477" s="2" t="s">
        <v>106</v>
      </c>
      <c r="C477" s="2" t="s">
        <v>172</v>
      </c>
      <c r="D477" t="s">
        <v>171</v>
      </c>
      <c r="E477" s="2" t="s">
        <v>173</v>
      </c>
      <c r="F477" t="s">
        <v>172</v>
      </c>
      <c r="G477" s="50">
        <v>233989.84</v>
      </c>
      <c r="H477" s="50">
        <v>209480.78</v>
      </c>
      <c r="I477" s="50">
        <v>266891.5</v>
      </c>
      <c r="J477" s="50">
        <v>572791.13</v>
      </c>
      <c r="K477" s="50">
        <v>684584.97</v>
      </c>
      <c r="L477" s="50">
        <v>1967738.22</v>
      </c>
      <c r="M477" s="53">
        <f t="shared" si="7"/>
        <v>393547.64399999997</v>
      </c>
    </row>
    <row r="478" spans="1:13" x14ac:dyDescent="0.25">
      <c r="A478" s="2" t="str">
        <f>INDEX(Departments[#Data],MATCH(B478,Departments[[#Data],[Department]],0),2)</f>
        <v>Medium</v>
      </c>
      <c r="B478" s="2" t="s">
        <v>106</v>
      </c>
      <c r="C478" s="2" t="s">
        <v>230</v>
      </c>
      <c r="D478" t="s">
        <v>171</v>
      </c>
      <c r="E478" s="2" t="s">
        <v>173</v>
      </c>
      <c r="F478" t="s">
        <v>230</v>
      </c>
      <c r="G478" s="50"/>
      <c r="H478" s="50"/>
      <c r="I478" s="50"/>
      <c r="J478" s="50">
        <v>747</v>
      </c>
      <c r="K478" s="50"/>
      <c r="L478" s="50">
        <v>747</v>
      </c>
      <c r="M478" s="53">
        <f t="shared" si="7"/>
        <v>747</v>
      </c>
    </row>
    <row r="479" spans="1:13" x14ac:dyDescent="0.25">
      <c r="A479" s="2" t="str">
        <f>INDEX(Departments[#Data],MATCH(B479,Departments[[#Data],[Department]],0),2)</f>
        <v>Medium</v>
      </c>
      <c r="B479" s="2" t="s">
        <v>106</v>
      </c>
      <c r="C479" s="2" t="s">
        <v>175</v>
      </c>
      <c r="D479" t="s">
        <v>171</v>
      </c>
      <c r="E479" s="2" t="s">
        <v>176</v>
      </c>
      <c r="F479" t="s">
        <v>175</v>
      </c>
      <c r="G479" s="50">
        <v>118724.96</v>
      </c>
      <c r="H479" s="50">
        <v>21936.82</v>
      </c>
      <c r="I479" s="50">
        <v>17153.52</v>
      </c>
      <c r="J479" s="50">
        <v>6573.71</v>
      </c>
      <c r="K479" s="50">
        <v>21501.55</v>
      </c>
      <c r="L479" s="50">
        <v>185890.55999999997</v>
      </c>
      <c r="M479" s="53">
        <f t="shared" si="7"/>
        <v>37178.111999999994</v>
      </c>
    </row>
    <row r="480" spans="1:13" x14ac:dyDescent="0.25">
      <c r="A480" s="2" t="str">
        <f>INDEX(Departments[#Data],MATCH(B480,Departments[[#Data],[Department]],0),2)</f>
        <v>Medium</v>
      </c>
      <c r="B480" s="2" t="s">
        <v>106</v>
      </c>
      <c r="C480" s="2" t="s">
        <v>177</v>
      </c>
      <c r="D480" t="s">
        <v>178</v>
      </c>
      <c r="E480" s="2" t="s">
        <v>179</v>
      </c>
      <c r="F480" t="s">
        <v>180</v>
      </c>
      <c r="G480" s="50">
        <v>0</v>
      </c>
      <c r="H480" s="50"/>
      <c r="I480" s="50"/>
      <c r="J480" s="50"/>
      <c r="K480" s="50"/>
      <c r="L480" s="50">
        <v>0</v>
      </c>
      <c r="M480" s="53">
        <f t="shared" si="7"/>
        <v>0</v>
      </c>
    </row>
    <row r="481" spans="1:13" x14ac:dyDescent="0.25">
      <c r="A481" s="2" t="str">
        <f>INDEX(Departments[#Data],MATCH(B481,Departments[[#Data],[Department]],0),2)</f>
        <v>Medium</v>
      </c>
      <c r="B481" s="2" t="s">
        <v>106</v>
      </c>
      <c r="C481" s="2" t="s">
        <v>177</v>
      </c>
      <c r="D481" t="s">
        <v>178</v>
      </c>
      <c r="E481" s="2" t="s">
        <v>179</v>
      </c>
      <c r="F481" t="s">
        <v>181</v>
      </c>
      <c r="G481" s="50"/>
      <c r="H481" s="50"/>
      <c r="I481" s="50">
        <v>71868.639999999999</v>
      </c>
      <c r="J481" s="50">
        <v>29911.5</v>
      </c>
      <c r="K481" s="50">
        <v>12012.9</v>
      </c>
      <c r="L481" s="50">
        <v>113793.04</v>
      </c>
      <c r="M481" s="53">
        <f t="shared" si="7"/>
        <v>37931.013333333329</v>
      </c>
    </row>
    <row r="482" spans="1:13" x14ac:dyDescent="0.25">
      <c r="A482" s="2" t="str">
        <f>INDEX(Departments[#Data],MATCH(B482,Departments[[#Data],[Department]],0),2)</f>
        <v>Medium</v>
      </c>
      <c r="B482" s="2" t="s">
        <v>106</v>
      </c>
      <c r="C482" s="2" t="s">
        <v>177</v>
      </c>
      <c r="D482" t="s">
        <v>178</v>
      </c>
      <c r="E482" s="2" t="s">
        <v>179</v>
      </c>
      <c r="F482" t="s">
        <v>183</v>
      </c>
      <c r="G482" s="50">
        <v>80065.460000000006</v>
      </c>
      <c r="H482" s="50">
        <v>17072.72</v>
      </c>
      <c r="I482" s="50">
        <v>45464</v>
      </c>
      <c r="J482" s="50">
        <v>274909.31999999995</v>
      </c>
      <c r="K482" s="50">
        <v>132063.24</v>
      </c>
      <c r="L482" s="50">
        <v>549574.74</v>
      </c>
      <c r="M482" s="53">
        <f t="shared" si="7"/>
        <v>109914.948</v>
      </c>
    </row>
    <row r="483" spans="1:13" x14ac:dyDescent="0.25">
      <c r="A483" s="2" t="str">
        <f>INDEX(Departments[#Data],MATCH(B483,Departments[[#Data],[Department]],0),2)</f>
        <v>Medium</v>
      </c>
      <c r="B483" s="2" t="s">
        <v>106</v>
      </c>
      <c r="C483" s="2" t="s">
        <v>177</v>
      </c>
      <c r="D483" t="s">
        <v>178</v>
      </c>
      <c r="E483" s="2" t="s">
        <v>179</v>
      </c>
      <c r="F483" t="s">
        <v>184</v>
      </c>
      <c r="G483" s="50">
        <v>4500</v>
      </c>
      <c r="H483" s="50">
        <v>93169.21</v>
      </c>
      <c r="I483" s="50">
        <v>696780.01</v>
      </c>
      <c r="J483" s="50">
        <v>0</v>
      </c>
      <c r="K483" s="50">
        <v>93565.47</v>
      </c>
      <c r="L483" s="50">
        <v>888014.69</v>
      </c>
      <c r="M483" s="53">
        <f t="shared" si="7"/>
        <v>222003.67249999999</v>
      </c>
    </row>
    <row r="484" spans="1:13" x14ac:dyDescent="0.25">
      <c r="A484" s="2" t="str">
        <f>INDEX(Departments[#Data],MATCH(B484,Departments[[#Data],[Department]],0),2)</f>
        <v>Medium</v>
      </c>
      <c r="B484" s="2" t="s">
        <v>106</v>
      </c>
      <c r="C484" s="2" t="s">
        <v>177</v>
      </c>
      <c r="D484" t="s">
        <v>178</v>
      </c>
      <c r="E484" s="2" t="s">
        <v>179</v>
      </c>
      <c r="F484" t="s">
        <v>185</v>
      </c>
      <c r="G484" s="50">
        <v>769607.04999999993</v>
      </c>
      <c r="H484" s="50">
        <v>569197.93999999994</v>
      </c>
      <c r="I484" s="50">
        <v>564118.68000000005</v>
      </c>
      <c r="J484" s="50">
        <v>793311.56</v>
      </c>
      <c r="K484" s="50">
        <v>792217.82</v>
      </c>
      <c r="L484" s="50">
        <v>3488453.05</v>
      </c>
      <c r="M484" s="53">
        <f t="shared" si="7"/>
        <v>697690.61</v>
      </c>
    </row>
    <row r="485" spans="1:13" x14ac:dyDescent="0.25">
      <c r="A485" s="2" t="str">
        <f>INDEX(Departments[#Data],MATCH(B485,Departments[[#Data],[Department]],0),2)</f>
        <v>Medium</v>
      </c>
      <c r="B485" s="2" t="s">
        <v>106</v>
      </c>
      <c r="C485" s="2" t="s">
        <v>177</v>
      </c>
      <c r="D485" t="s">
        <v>178</v>
      </c>
      <c r="E485" s="2" t="s">
        <v>179</v>
      </c>
      <c r="F485" t="s">
        <v>186</v>
      </c>
      <c r="G485" s="50">
        <v>702316.38</v>
      </c>
      <c r="H485" s="50">
        <v>0</v>
      </c>
      <c r="I485" s="50">
        <v>6570041.6699999999</v>
      </c>
      <c r="J485" s="50">
        <v>1664486.34</v>
      </c>
      <c r="K485" s="50">
        <v>1803936.52</v>
      </c>
      <c r="L485" s="50">
        <v>10740780.91</v>
      </c>
      <c r="M485" s="53">
        <f t="shared" si="7"/>
        <v>2685195.2275</v>
      </c>
    </row>
    <row r="486" spans="1:13" x14ac:dyDescent="0.25">
      <c r="A486" s="2" t="str">
        <f>INDEX(Departments[#Data],MATCH(B486,Departments[[#Data],[Department]],0),2)</f>
        <v>Medium</v>
      </c>
      <c r="B486" s="2" t="s">
        <v>106</v>
      </c>
      <c r="C486" s="2" t="s">
        <v>79</v>
      </c>
      <c r="D486" t="s">
        <v>80</v>
      </c>
      <c r="E486" s="2" t="s">
        <v>81</v>
      </c>
      <c r="F486" t="s">
        <v>92</v>
      </c>
      <c r="G486" s="50">
        <v>280533.39</v>
      </c>
      <c r="H486" s="50">
        <v>135254.45000000001</v>
      </c>
      <c r="I486" s="50"/>
      <c r="J486" s="50"/>
      <c r="K486" s="50"/>
      <c r="L486" s="50">
        <v>415787.84</v>
      </c>
      <c r="M486" s="53">
        <f t="shared" si="7"/>
        <v>207893.92</v>
      </c>
    </row>
    <row r="487" spans="1:13" x14ac:dyDescent="0.25">
      <c r="A487" s="2" t="str">
        <f>INDEX(Departments[#Data],MATCH(B487,Departments[[#Data],[Department]],0),2)</f>
        <v>Medium</v>
      </c>
      <c r="B487" s="2" t="s">
        <v>106</v>
      </c>
      <c r="C487" s="2" t="s">
        <v>79</v>
      </c>
      <c r="D487" t="s">
        <v>80</v>
      </c>
      <c r="E487" s="2" t="s">
        <v>81</v>
      </c>
      <c r="F487" t="s">
        <v>89</v>
      </c>
      <c r="G487" s="50">
        <v>2630559.5699999998</v>
      </c>
      <c r="H487" s="50">
        <v>1453797.74</v>
      </c>
      <c r="I487" s="50">
        <v>1363939.46</v>
      </c>
      <c r="J487" s="50">
        <v>1590237.46</v>
      </c>
      <c r="K487" s="50">
        <v>1659022.01</v>
      </c>
      <c r="L487" s="50">
        <v>8697556.2400000002</v>
      </c>
      <c r="M487" s="53">
        <f t="shared" si="7"/>
        <v>1739511.2480000001</v>
      </c>
    </row>
    <row r="488" spans="1:13" x14ac:dyDescent="0.25">
      <c r="A488" s="2" t="str">
        <f>INDEX(Departments[#Data],MATCH(B488,Departments[[#Data],[Department]],0),2)</f>
        <v>Medium</v>
      </c>
      <c r="B488" s="2" t="s">
        <v>106</v>
      </c>
      <c r="C488" s="2" t="s">
        <v>79</v>
      </c>
      <c r="D488" t="s">
        <v>80</v>
      </c>
      <c r="E488" s="2" t="s">
        <v>81</v>
      </c>
      <c r="F488" t="s">
        <v>189</v>
      </c>
      <c r="G488" s="50"/>
      <c r="H488" s="50"/>
      <c r="I488" s="50">
        <v>3653920.72</v>
      </c>
      <c r="J488" s="50">
        <v>4375015.47</v>
      </c>
      <c r="K488" s="50">
        <v>5482442.8600000003</v>
      </c>
      <c r="L488" s="50">
        <v>13511379.050000001</v>
      </c>
      <c r="M488" s="53">
        <f t="shared" si="7"/>
        <v>4503793.0166666666</v>
      </c>
    </row>
    <row r="489" spans="1:13" x14ac:dyDescent="0.25">
      <c r="A489" s="2" t="str">
        <f>INDEX(Departments[#Data],MATCH(B489,Departments[[#Data],[Department]],0),2)</f>
        <v>Medium</v>
      </c>
      <c r="B489" s="2" t="s">
        <v>106</v>
      </c>
      <c r="C489" s="2" t="s">
        <v>190</v>
      </c>
      <c r="D489" t="s">
        <v>190</v>
      </c>
      <c r="E489" s="2" t="s">
        <v>176</v>
      </c>
      <c r="F489" t="s">
        <v>191</v>
      </c>
      <c r="G489" s="50">
        <v>321381.59999999998</v>
      </c>
      <c r="H489" s="50">
        <v>327320.46999999997</v>
      </c>
      <c r="I489" s="50">
        <v>303940.75</v>
      </c>
      <c r="J489" s="50">
        <v>295852.76</v>
      </c>
      <c r="K489" s="50">
        <v>0</v>
      </c>
      <c r="L489" s="50">
        <v>1248495.58</v>
      </c>
      <c r="M489" s="53">
        <f t="shared" si="7"/>
        <v>312123.89500000002</v>
      </c>
    </row>
    <row r="490" spans="1:13" x14ac:dyDescent="0.25">
      <c r="A490" s="2" t="str">
        <f>INDEX(Departments[#Data],MATCH(B490,Departments[[#Data],[Department]],0),2)</f>
        <v>Medium</v>
      </c>
      <c r="B490" s="2" t="s">
        <v>106</v>
      </c>
      <c r="C490" s="2" t="s">
        <v>190</v>
      </c>
      <c r="D490" t="s">
        <v>190</v>
      </c>
      <c r="E490" s="2" t="s">
        <v>176</v>
      </c>
      <c r="F490" t="s">
        <v>192</v>
      </c>
      <c r="G490" s="50"/>
      <c r="H490" s="50">
        <v>287643.7</v>
      </c>
      <c r="I490" s="50">
        <v>403355.35</v>
      </c>
      <c r="J490" s="50">
        <v>399773.26</v>
      </c>
      <c r="K490" s="50">
        <v>0</v>
      </c>
      <c r="L490" s="50">
        <v>1090772.31</v>
      </c>
      <c r="M490" s="53">
        <f t="shared" si="7"/>
        <v>363590.77</v>
      </c>
    </row>
    <row r="491" spans="1:13" x14ac:dyDescent="0.25">
      <c r="A491" s="2" t="str">
        <f>INDEX(Departments[#Data],MATCH(B491,Departments[[#Data],[Department]],0),2)</f>
        <v>Medium</v>
      </c>
      <c r="B491" s="2" t="s">
        <v>106</v>
      </c>
      <c r="C491" s="2" t="s">
        <v>190</v>
      </c>
      <c r="D491" t="s">
        <v>190</v>
      </c>
      <c r="E491" s="2" t="s">
        <v>193</v>
      </c>
      <c r="F491" t="s">
        <v>194</v>
      </c>
      <c r="G491" s="50">
        <v>422573.59</v>
      </c>
      <c r="H491" s="50">
        <v>362499.99</v>
      </c>
      <c r="I491" s="50">
        <v>839231.4</v>
      </c>
      <c r="J491" s="50">
        <v>109707</v>
      </c>
      <c r="K491" s="50">
        <v>118281.8</v>
      </c>
      <c r="L491" s="50">
        <v>1852293.78</v>
      </c>
      <c r="M491" s="53">
        <f t="shared" si="7"/>
        <v>370458.75599999999</v>
      </c>
    </row>
    <row r="492" spans="1:13" x14ac:dyDescent="0.25">
      <c r="A492" s="2" t="str">
        <f>INDEX(Departments[#Data],MATCH(B492,Departments[[#Data],[Department]],0),2)</f>
        <v>Medium</v>
      </c>
      <c r="B492" s="2" t="s">
        <v>106</v>
      </c>
      <c r="C492" s="2" t="s">
        <v>190</v>
      </c>
      <c r="D492" t="s">
        <v>190</v>
      </c>
      <c r="E492" s="2" t="s">
        <v>193</v>
      </c>
      <c r="F492" t="s">
        <v>214</v>
      </c>
      <c r="G492" s="50">
        <v>10737.93</v>
      </c>
      <c r="H492" s="50">
        <v>28083.35</v>
      </c>
      <c r="I492" s="50">
        <v>31796.400000000001</v>
      </c>
      <c r="J492" s="50">
        <v>34668.740000000005</v>
      </c>
      <c r="K492" s="50">
        <v>0</v>
      </c>
      <c r="L492" s="50">
        <v>105286.42000000001</v>
      </c>
      <c r="M492" s="53">
        <f t="shared" si="7"/>
        <v>26321.605</v>
      </c>
    </row>
    <row r="493" spans="1:13" x14ac:dyDescent="0.25">
      <c r="A493" s="2" t="str">
        <f>INDEX(Departments[#Data],MATCH(B493,Departments[[#Data],[Department]],0),2)</f>
        <v>Medium</v>
      </c>
      <c r="B493" s="2" t="s">
        <v>106</v>
      </c>
      <c r="C493" s="2" t="s">
        <v>224</v>
      </c>
      <c r="D493" t="s">
        <v>223</v>
      </c>
      <c r="E493" s="2" t="s">
        <v>223</v>
      </c>
      <c r="F493" t="s">
        <v>224</v>
      </c>
      <c r="G493" s="50">
        <v>45293.4</v>
      </c>
      <c r="H493" s="50"/>
      <c r="I493" s="50"/>
      <c r="J493" s="50"/>
      <c r="K493" s="50"/>
      <c r="L493" s="50">
        <v>45293.4</v>
      </c>
      <c r="M493" s="53">
        <f t="shared" si="7"/>
        <v>45293.4</v>
      </c>
    </row>
    <row r="494" spans="1:13" x14ac:dyDescent="0.25">
      <c r="A494" s="2" t="str">
        <f>INDEX(Departments[#Data],MATCH(B494,Departments[[#Data],[Department]],0),2)</f>
        <v>Medium</v>
      </c>
      <c r="B494" s="2" t="s">
        <v>106</v>
      </c>
      <c r="C494" s="2" t="s">
        <v>225</v>
      </c>
      <c r="D494" t="s">
        <v>223</v>
      </c>
      <c r="E494" s="2" t="s">
        <v>223</v>
      </c>
      <c r="F494" t="s">
        <v>226</v>
      </c>
      <c r="G494" s="50"/>
      <c r="H494" s="50">
        <v>3755.16</v>
      </c>
      <c r="I494" s="50">
        <v>33092.86</v>
      </c>
      <c r="J494" s="50">
        <v>190412.35</v>
      </c>
      <c r="K494" s="50">
        <v>63450.1</v>
      </c>
      <c r="L494" s="50">
        <v>290710.46999999997</v>
      </c>
      <c r="M494" s="53">
        <f t="shared" si="7"/>
        <v>72677.617499999993</v>
      </c>
    </row>
    <row r="495" spans="1:13" x14ac:dyDescent="0.25">
      <c r="A495" s="2" t="str">
        <f>INDEX(Departments[#Data],MATCH(B495,Departments[[#Data],[Department]],0),2)</f>
        <v>Medium</v>
      </c>
      <c r="B495" s="2" t="s">
        <v>106</v>
      </c>
      <c r="C495" s="2" t="s">
        <v>84</v>
      </c>
      <c r="D495" t="s">
        <v>80</v>
      </c>
      <c r="E495" s="2" t="s">
        <v>84</v>
      </c>
      <c r="F495" t="s">
        <v>195</v>
      </c>
      <c r="G495" s="50">
        <v>590817.93000000005</v>
      </c>
      <c r="H495" s="50">
        <v>715945.88</v>
      </c>
      <c r="I495" s="50">
        <v>770706.19</v>
      </c>
      <c r="J495" s="50">
        <v>567639.51</v>
      </c>
      <c r="K495" s="50">
        <v>537886.73</v>
      </c>
      <c r="L495" s="50">
        <v>3182996.2399999998</v>
      </c>
      <c r="M495" s="53">
        <f t="shared" si="7"/>
        <v>636599.24799999991</v>
      </c>
    </row>
    <row r="496" spans="1:13" x14ac:dyDescent="0.25">
      <c r="A496" s="2" t="str">
        <f>INDEX(Departments[#Data],MATCH(B496,Departments[[#Data],[Department]],0),2)</f>
        <v>Medium</v>
      </c>
      <c r="B496" s="2" t="s">
        <v>106</v>
      </c>
      <c r="C496" s="2" t="s">
        <v>84</v>
      </c>
      <c r="D496" t="s">
        <v>80</v>
      </c>
      <c r="E496" s="2" t="s">
        <v>84</v>
      </c>
      <c r="F496" t="s">
        <v>196</v>
      </c>
      <c r="G496" s="50">
        <v>98230.68</v>
      </c>
      <c r="H496" s="50">
        <v>116100.12</v>
      </c>
      <c r="I496" s="50">
        <v>116142.08</v>
      </c>
      <c r="J496" s="50">
        <v>106418.38</v>
      </c>
      <c r="K496" s="50">
        <v>55307.86</v>
      </c>
      <c r="L496" s="50">
        <v>492199.12</v>
      </c>
      <c r="M496" s="53">
        <f t="shared" si="7"/>
        <v>98439.823999999993</v>
      </c>
    </row>
    <row r="497" spans="1:13" x14ac:dyDescent="0.25">
      <c r="A497" s="2" t="str">
        <f>INDEX(Departments[#Data],MATCH(B497,Departments[[#Data],[Department]],0),2)</f>
        <v>Medium</v>
      </c>
      <c r="B497" s="2" t="s">
        <v>106</v>
      </c>
      <c r="C497" s="2" t="s">
        <v>84</v>
      </c>
      <c r="D497" t="s">
        <v>80</v>
      </c>
      <c r="E497" s="2" t="s">
        <v>84</v>
      </c>
      <c r="F497" t="s">
        <v>197</v>
      </c>
      <c r="G497" s="50">
        <v>255839.16</v>
      </c>
      <c r="H497" s="50">
        <v>180863.25</v>
      </c>
      <c r="I497" s="50">
        <v>152740.79999999999</v>
      </c>
      <c r="J497" s="50">
        <v>309292.21000000002</v>
      </c>
      <c r="K497" s="50">
        <v>132055.01</v>
      </c>
      <c r="L497" s="50">
        <v>1030790.4299999999</v>
      </c>
      <c r="M497" s="53">
        <f t="shared" si="7"/>
        <v>206158.08599999998</v>
      </c>
    </row>
    <row r="498" spans="1:13" x14ac:dyDescent="0.25">
      <c r="A498" s="2" t="str">
        <f>INDEX(Departments[#Data],MATCH(B498,Departments[[#Data],[Department]],0),2)</f>
        <v>Medium</v>
      </c>
      <c r="B498" s="2" t="s">
        <v>106</v>
      </c>
      <c r="C498" s="2" t="s">
        <v>84</v>
      </c>
      <c r="D498" t="s">
        <v>80</v>
      </c>
      <c r="E498" s="2" t="s">
        <v>84</v>
      </c>
      <c r="F498" t="s">
        <v>198</v>
      </c>
      <c r="G498" s="50">
        <v>3725611.87</v>
      </c>
      <c r="H498" s="50">
        <v>3764258.04</v>
      </c>
      <c r="I498" s="50">
        <v>374244.69</v>
      </c>
      <c r="J498" s="50">
        <v>0</v>
      </c>
      <c r="K498" s="50"/>
      <c r="L498" s="50">
        <v>7864114.6000000006</v>
      </c>
      <c r="M498" s="53">
        <f t="shared" si="7"/>
        <v>2621371.5333333337</v>
      </c>
    </row>
    <row r="499" spans="1:13" x14ac:dyDescent="0.25">
      <c r="A499" s="2" t="str">
        <f>INDEX(Departments[#Data],MATCH(B499,Departments[[#Data],[Department]],0),2)</f>
        <v>Medium</v>
      </c>
      <c r="B499" s="2" t="s">
        <v>106</v>
      </c>
      <c r="C499" s="2" t="s">
        <v>84</v>
      </c>
      <c r="D499" t="s">
        <v>80</v>
      </c>
      <c r="E499" s="2" t="s">
        <v>84</v>
      </c>
      <c r="F499" t="s">
        <v>86</v>
      </c>
      <c r="G499" s="50"/>
      <c r="H499" s="50"/>
      <c r="I499" s="50"/>
      <c r="J499" s="50">
        <v>0</v>
      </c>
      <c r="K499" s="50"/>
      <c r="L499" s="50">
        <v>0</v>
      </c>
      <c r="M499" s="53">
        <f t="shared" si="7"/>
        <v>0</v>
      </c>
    </row>
    <row r="500" spans="1:13" x14ac:dyDescent="0.25">
      <c r="A500" s="2" t="str">
        <f>INDEX(Departments[#Data],MATCH(B500,Departments[[#Data],[Department]],0),2)</f>
        <v>Medium</v>
      </c>
      <c r="B500" s="2" t="s">
        <v>106</v>
      </c>
      <c r="C500" s="2" t="s">
        <v>84</v>
      </c>
      <c r="D500" t="s">
        <v>80</v>
      </c>
      <c r="E500" s="2" t="s">
        <v>84</v>
      </c>
      <c r="F500" t="s">
        <v>87</v>
      </c>
      <c r="G500" s="50"/>
      <c r="H500" s="50"/>
      <c r="I500" s="50"/>
      <c r="J500" s="50">
        <v>0</v>
      </c>
      <c r="K500" s="50">
        <v>967514.77</v>
      </c>
      <c r="L500" s="50">
        <v>967514.77</v>
      </c>
      <c r="M500" s="53">
        <f t="shared" si="7"/>
        <v>967514.77</v>
      </c>
    </row>
    <row r="501" spans="1:13" x14ac:dyDescent="0.25">
      <c r="A501" s="2" t="str">
        <f>INDEX(Departments[#Data],MATCH(B501,Departments[[#Data],[Department]],0),2)</f>
        <v>Medium</v>
      </c>
      <c r="B501" s="2" t="s">
        <v>106</v>
      </c>
      <c r="C501" s="2" t="s">
        <v>84</v>
      </c>
      <c r="D501" t="s">
        <v>202</v>
      </c>
      <c r="E501" s="2" t="s">
        <v>84</v>
      </c>
      <c r="F501" t="s">
        <v>203</v>
      </c>
      <c r="G501" s="50">
        <v>406857.72</v>
      </c>
      <c r="H501" s="50">
        <v>383465.62</v>
      </c>
      <c r="I501" s="50">
        <v>468135.7</v>
      </c>
      <c r="J501" s="50">
        <v>427004.97</v>
      </c>
      <c r="K501" s="50">
        <v>351283.27</v>
      </c>
      <c r="L501" s="50">
        <v>2036747.28</v>
      </c>
      <c r="M501" s="53">
        <f t="shared" si="7"/>
        <v>407349.45600000001</v>
      </c>
    </row>
    <row r="502" spans="1:13" x14ac:dyDescent="0.25">
      <c r="A502" s="2" t="str">
        <f>INDEX(Departments[#Data],MATCH(B502,Departments[[#Data],[Department]],0),2)</f>
        <v>Medium</v>
      </c>
      <c r="B502" s="2" t="s">
        <v>106</v>
      </c>
      <c r="C502" s="2" t="s">
        <v>204</v>
      </c>
      <c r="D502" t="s">
        <v>178</v>
      </c>
      <c r="E502" s="2" t="s">
        <v>205</v>
      </c>
      <c r="F502" t="s">
        <v>204</v>
      </c>
      <c r="G502" s="50"/>
      <c r="H502" s="50">
        <v>414156.29</v>
      </c>
      <c r="I502" s="50"/>
      <c r="J502" s="50"/>
      <c r="K502" s="50">
        <v>0</v>
      </c>
      <c r="L502" s="50">
        <v>414156.29</v>
      </c>
      <c r="M502" s="53">
        <f t="shared" si="7"/>
        <v>414156.29</v>
      </c>
    </row>
    <row r="503" spans="1:13" x14ac:dyDescent="0.25">
      <c r="A503" s="2" t="str">
        <f>INDEX(Departments[#Data],MATCH(B503,Departments[[#Data],[Department]],0),2)</f>
        <v>Medium</v>
      </c>
      <c r="B503" s="2" t="s">
        <v>106</v>
      </c>
      <c r="C503" s="2" t="s">
        <v>204</v>
      </c>
      <c r="D503" t="s">
        <v>178</v>
      </c>
      <c r="E503" s="2" t="s">
        <v>205</v>
      </c>
      <c r="F503" t="s">
        <v>207</v>
      </c>
      <c r="G503" s="50">
        <v>319678.57</v>
      </c>
      <c r="H503" s="50"/>
      <c r="I503" s="50"/>
      <c r="J503" s="50"/>
      <c r="K503" s="50"/>
      <c r="L503" s="50">
        <v>319678.57</v>
      </c>
      <c r="M503" s="53">
        <f t="shared" si="7"/>
        <v>319678.57</v>
      </c>
    </row>
    <row r="504" spans="1:13" x14ac:dyDescent="0.25">
      <c r="A504" s="2" t="str">
        <f>INDEX(Departments[#Data],MATCH(B504,Departments[[#Data],[Department]],0),2)</f>
        <v>Medium</v>
      </c>
      <c r="B504" s="2" t="s">
        <v>106</v>
      </c>
      <c r="C504" s="2" t="s">
        <v>204</v>
      </c>
      <c r="D504" t="s">
        <v>178</v>
      </c>
      <c r="E504" s="2" t="s">
        <v>205</v>
      </c>
      <c r="F504" t="s">
        <v>233</v>
      </c>
      <c r="G504" s="50"/>
      <c r="H504" s="50"/>
      <c r="I504" s="50">
        <v>0</v>
      </c>
      <c r="J504" s="50">
        <v>36435.94</v>
      </c>
      <c r="K504" s="50"/>
      <c r="L504" s="50">
        <v>36435.94</v>
      </c>
      <c r="M504" s="53">
        <f t="shared" si="7"/>
        <v>36435.94</v>
      </c>
    </row>
    <row r="505" spans="1:13" x14ac:dyDescent="0.25">
      <c r="A505" s="2" t="str">
        <f>INDEX(Departments[#Data],MATCH(B505,Departments[[#Data],[Department]],0),2)</f>
        <v>Medium</v>
      </c>
      <c r="B505" s="2" t="s">
        <v>106</v>
      </c>
      <c r="C505" s="2" t="s">
        <v>208</v>
      </c>
      <c r="D505" t="s">
        <v>171</v>
      </c>
      <c r="E505" s="2" t="s">
        <v>173</v>
      </c>
      <c r="F505" t="s">
        <v>234</v>
      </c>
      <c r="G505" s="50">
        <v>2120</v>
      </c>
      <c r="H505" s="50">
        <v>1855</v>
      </c>
      <c r="I505" s="50">
        <v>1855</v>
      </c>
      <c r="J505" s="50">
        <v>795</v>
      </c>
      <c r="K505" s="50">
        <v>795</v>
      </c>
      <c r="L505" s="50">
        <v>7420</v>
      </c>
      <c r="M505" s="53">
        <f t="shared" si="7"/>
        <v>1484</v>
      </c>
    </row>
    <row r="506" spans="1:13" x14ac:dyDescent="0.25">
      <c r="A506" s="2" t="str">
        <f>INDEX(Departments[#Data],MATCH(B506,Departments[[#Data],[Department]],0),2)</f>
        <v>Medium</v>
      </c>
      <c r="B506" s="2" t="s">
        <v>106</v>
      </c>
      <c r="C506" s="2" t="s">
        <v>208</v>
      </c>
      <c r="D506" t="s">
        <v>171</v>
      </c>
      <c r="E506" s="2" t="s">
        <v>173</v>
      </c>
      <c r="F506" t="s">
        <v>209</v>
      </c>
      <c r="G506" s="50">
        <v>90940.89</v>
      </c>
      <c r="H506" s="50">
        <v>80520</v>
      </c>
      <c r="I506" s="50">
        <v>80704</v>
      </c>
      <c r="J506" s="50">
        <v>2125</v>
      </c>
      <c r="K506" s="50">
        <v>2330</v>
      </c>
      <c r="L506" s="50">
        <v>256619.89</v>
      </c>
      <c r="M506" s="53">
        <f t="shared" si="7"/>
        <v>51323.978000000003</v>
      </c>
    </row>
    <row r="507" spans="1:13" x14ac:dyDescent="0.25">
      <c r="A507" s="2" t="str">
        <f>INDEX(Departments[#Data],MATCH(B507,Departments[[#Data],[Department]],0),2)</f>
        <v>Medium</v>
      </c>
      <c r="B507" s="2" t="s">
        <v>106</v>
      </c>
      <c r="C507" s="2" t="s">
        <v>208</v>
      </c>
      <c r="D507" t="s">
        <v>171</v>
      </c>
      <c r="E507" s="2" t="s">
        <v>173</v>
      </c>
      <c r="F507" t="s">
        <v>210</v>
      </c>
      <c r="G507" s="50">
        <v>610726.98</v>
      </c>
      <c r="H507" s="50">
        <v>639253.9</v>
      </c>
      <c r="I507" s="50">
        <v>930982.16</v>
      </c>
      <c r="J507" s="50">
        <v>533110.21</v>
      </c>
      <c r="K507" s="50">
        <v>644541.38</v>
      </c>
      <c r="L507" s="50">
        <v>3358614.63</v>
      </c>
      <c r="M507" s="53">
        <f t="shared" si="7"/>
        <v>671722.92599999998</v>
      </c>
    </row>
    <row r="508" spans="1:13" x14ac:dyDescent="0.25">
      <c r="A508" s="2" t="str">
        <f>INDEX(Departments[#Data],MATCH(B508,Departments[[#Data],[Department]],0),2)</f>
        <v>Medium</v>
      </c>
      <c r="B508" s="2" t="s">
        <v>106</v>
      </c>
      <c r="C508" s="2" t="s">
        <v>208</v>
      </c>
      <c r="D508" t="s">
        <v>171</v>
      </c>
      <c r="E508" s="2" t="s">
        <v>173</v>
      </c>
      <c r="F508" t="s">
        <v>211</v>
      </c>
      <c r="G508" s="50">
        <v>11617.95</v>
      </c>
      <c r="H508" s="50">
        <v>12520.8</v>
      </c>
      <c r="I508" s="50">
        <v>17408.349999999999</v>
      </c>
      <c r="J508" s="50">
        <v>24782.01</v>
      </c>
      <c r="K508" s="50">
        <v>34959.15</v>
      </c>
      <c r="L508" s="50">
        <v>101288.26000000001</v>
      </c>
      <c r="M508" s="53">
        <f t="shared" si="7"/>
        <v>20257.652000000002</v>
      </c>
    </row>
    <row r="509" spans="1:13" x14ac:dyDescent="0.25">
      <c r="A509" s="2" t="str">
        <f>INDEX(Departments[#Data],MATCH(B509,Departments[[#Data],[Department]],0),2)</f>
        <v>Medium</v>
      </c>
      <c r="B509" s="2" t="s">
        <v>106</v>
      </c>
      <c r="C509" s="2" t="s">
        <v>208</v>
      </c>
      <c r="D509" t="s">
        <v>171</v>
      </c>
      <c r="E509" s="2" t="s">
        <v>173</v>
      </c>
      <c r="F509" t="s">
        <v>208</v>
      </c>
      <c r="G509" s="50"/>
      <c r="H509" s="50">
        <v>1151153.02</v>
      </c>
      <c r="I509" s="50"/>
      <c r="J509" s="50">
        <v>637322.30000000005</v>
      </c>
      <c r="K509" s="50">
        <v>393394.98</v>
      </c>
      <c r="L509" s="50">
        <v>2181870.2999999998</v>
      </c>
      <c r="M509" s="53">
        <f t="shared" si="7"/>
        <v>727290.1</v>
      </c>
    </row>
    <row r="510" spans="1:13" x14ac:dyDescent="0.25">
      <c r="A510" s="2" t="str">
        <f>INDEX(Departments[#Data],MATCH(B510,Departments[[#Data],[Department]],0),2)</f>
        <v>Medium</v>
      </c>
      <c r="B510" s="2" t="s">
        <v>106</v>
      </c>
      <c r="C510" s="2" t="s">
        <v>208</v>
      </c>
      <c r="D510" t="s">
        <v>171</v>
      </c>
      <c r="E510" s="2" t="s">
        <v>173</v>
      </c>
      <c r="F510" t="s">
        <v>212</v>
      </c>
      <c r="G510" s="50">
        <v>1500</v>
      </c>
      <c r="H510" s="50">
        <v>1081311.52</v>
      </c>
      <c r="I510" s="50"/>
      <c r="J510" s="50"/>
      <c r="K510" s="50">
        <v>0</v>
      </c>
      <c r="L510" s="50">
        <v>1082811.52</v>
      </c>
      <c r="M510" s="53">
        <f t="shared" si="7"/>
        <v>541405.76</v>
      </c>
    </row>
    <row r="511" spans="1:13" x14ac:dyDescent="0.25">
      <c r="A511" s="2" t="str">
        <f>INDEX(Departments[#Data],MATCH(B511,Departments[[#Data],[Department]],0),2)</f>
        <v>Medium</v>
      </c>
      <c r="B511" s="51" t="s">
        <v>106</v>
      </c>
      <c r="C511" s="2" t="s">
        <v>208</v>
      </c>
      <c r="D511" t="s">
        <v>171</v>
      </c>
      <c r="E511" s="2" t="s">
        <v>173</v>
      </c>
      <c r="F511" t="s">
        <v>213</v>
      </c>
      <c r="G511" s="50">
        <v>1199648.8700000001</v>
      </c>
      <c r="H511" s="50">
        <v>1032189.65</v>
      </c>
      <c r="I511" s="50">
        <v>398658.73</v>
      </c>
      <c r="J511" s="50">
        <v>405652.73</v>
      </c>
      <c r="K511" s="50">
        <v>565573</v>
      </c>
      <c r="L511" s="50">
        <v>3601722.98</v>
      </c>
      <c r="M511" s="53">
        <f t="shared" si="7"/>
        <v>720344.59600000002</v>
      </c>
    </row>
    <row r="512" spans="1:13" x14ac:dyDescent="0.25">
      <c r="A512" s="2" t="str">
        <f>INDEX(Departments[#Data],MATCH(B512,Departments[[#Data],[Department]],0),2)</f>
        <v>Small</v>
      </c>
      <c r="B512" s="2" t="s">
        <v>107</v>
      </c>
      <c r="C512" s="2" t="s">
        <v>170</v>
      </c>
      <c r="D512" t="s">
        <v>171</v>
      </c>
      <c r="E512" s="2" t="s">
        <v>170</v>
      </c>
      <c r="F512" t="s">
        <v>170</v>
      </c>
      <c r="G512" s="50">
        <v>28395.040000000001</v>
      </c>
      <c r="H512" s="50">
        <v>108773.31999999999</v>
      </c>
      <c r="I512" s="50">
        <v>284453.81</v>
      </c>
      <c r="J512" s="50">
        <v>259536.76</v>
      </c>
      <c r="K512" s="50">
        <v>565457.5</v>
      </c>
      <c r="L512" s="50">
        <v>1246616.43</v>
      </c>
      <c r="M512" s="53">
        <f t="shared" si="7"/>
        <v>249323.28599999999</v>
      </c>
    </row>
    <row r="513" spans="1:13" x14ac:dyDescent="0.25">
      <c r="A513" s="2" t="str">
        <f>INDEX(Departments[#Data],MATCH(B513,Departments[[#Data],[Department]],0),2)</f>
        <v>Small</v>
      </c>
      <c r="B513" s="2" t="s">
        <v>107</v>
      </c>
      <c r="C513" s="2" t="s">
        <v>172</v>
      </c>
      <c r="D513" t="s">
        <v>171</v>
      </c>
      <c r="E513" s="2" t="s">
        <v>173</v>
      </c>
      <c r="F513" t="s">
        <v>174</v>
      </c>
      <c r="G513" s="50">
        <v>0</v>
      </c>
      <c r="H513" s="50">
        <v>3714.82</v>
      </c>
      <c r="I513" s="50">
        <v>0</v>
      </c>
      <c r="J513" s="50">
        <v>0</v>
      </c>
      <c r="K513" s="50">
        <v>0</v>
      </c>
      <c r="L513" s="50">
        <v>3714.82</v>
      </c>
      <c r="M513" s="53">
        <f t="shared" si="7"/>
        <v>3714.82</v>
      </c>
    </row>
    <row r="514" spans="1:13" x14ac:dyDescent="0.25">
      <c r="A514" s="2" t="str">
        <f>INDEX(Departments[#Data],MATCH(B514,Departments[[#Data],[Department]],0),2)</f>
        <v>Small</v>
      </c>
      <c r="B514" s="2" t="s">
        <v>107</v>
      </c>
      <c r="C514" s="2" t="s">
        <v>172</v>
      </c>
      <c r="D514" t="s">
        <v>171</v>
      </c>
      <c r="E514" s="2" t="s">
        <v>173</v>
      </c>
      <c r="F514" t="s">
        <v>172</v>
      </c>
      <c r="G514" s="50">
        <v>3905314.42</v>
      </c>
      <c r="H514" s="50">
        <v>3512848.66</v>
      </c>
      <c r="I514" s="50">
        <v>2398432.14</v>
      </c>
      <c r="J514" s="50">
        <v>3397594.27</v>
      </c>
      <c r="K514" s="50">
        <v>4042762.75</v>
      </c>
      <c r="L514" s="50">
        <v>17256952.240000002</v>
      </c>
      <c r="M514" s="53">
        <f t="shared" si="7"/>
        <v>3451390.4480000003</v>
      </c>
    </row>
    <row r="515" spans="1:13" x14ac:dyDescent="0.25">
      <c r="A515" s="2" t="str">
        <f>INDEX(Departments[#Data],MATCH(B515,Departments[[#Data],[Department]],0),2)</f>
        <v>Small</v>
      </c>
      <c r="B515" s="2" t="s">
        <v>107</v>
      </c>
      <c r="C515" s="2" t="s">
        <v>175</v>
      </c>
      <c r="D515" t="s">
        <v>171</v>
      </c>
      <c r="E515" s="2" t="s">
        <v>176</v>
      </c>
      <c r="F515" t="s">
        <v>175</v>
      </c>
      <c r="G515" s="50">
        <v>156405.93</v>
      </c>
      <c r="H515" s="50">
        <v>160108.32</v>
      </c>
      <c r="I515" s="50">
        <v>207168.71</v>
      </c>
      <c r="J515" s="50">
        <v>186065.96000000002</v>
      </c>
      <c r="K515" s="50">
        <v>127388.03</v>
      </c>
      <c r="L515" s="50">
        <v>837136.95</v>
      </c>
      <c r="M515" s="53">
        <f t="shared" ref="M515:M575" si="8">IFERROR(AVERAGEIFS(G515:K515,G515:K515,"&lt;&gt;0"),0)</f>
        <v>167427.38999999998</v>
      </c>
    </row>
    <row r="516" spans="1:13" x14ac:dyDescent="0.25">
      <c r="A516" s="2" t="str">
        <f>INDEX(Departments[#Data],MATCH(B516,Departments[[#Data],[Department]],0),2)</f>
        <v>Small</v>
      </c>
      <c r="B516" s="2" t="s">
        <v>107</v>
      </c>
      <c r="C516" s="2" t="s">
        <v>177</v>
      </c>
      <c r="D516" t="s">
        <v>178</v>
      </c>
      <c r="E516" s="2" t="s">
        <v>179</v>
      </c>
      <c r="F516" t="s">
        <v>183</v>
      </c>
      <c r="G516" s="50">
        <v>0</v>
      </c>
      <c r="H516" s="50"/>
      <c r="I516" s="50"/>
      <c r="J516" s="50"/>
      <c r="K516" s="50"/>
      <c r="L516" s="50">
        <v>0</v>
      </c>
      <c r="M516" s="53">
        <f t="shared" si="8"/>
        <v>0</v>
      </c>
    </row>
    <row r="517" spans="1:13" x14ac:dyDescent="0.25">
      <c r="A517" s="2" t="str">
        <f>INDEX(Departments[#Data],MATCH(B517,Departments[[#Data],[Department]],0),2)</f>
        <v>Small</v>
      </c>
      <c r="B517" s="2" t="s">
        <v>107</v>
      </c>
      <c r="C517" s="2" t="s">
        <v>177</v>
      </c>
      <c r="D517" t="s">
        <v>178</v>
      </c>
      <c r="E517" s="2" t="s">
        <v>179</v>
      </c>
      <c r="F517" t="s">
        <v>184</v>
      </c>
      <c r="G517" s="50">
        <v>4205178.03</v>
      </c>
      <c r="H517" s="50">
        <v>0</v>
      </c>
      <c r="I517" s="50">
        <v>0</v>
      </c>
      <c r="J517" s="50"/>
      <c r="K517" s="50"/>
      <c r="L517" s="50">
        <v>4205178.03</v>
      </c>
      <c r="M517" s="53">
        <f t="shared" si="8"/>
        <v>4205178.03</v>
      </c>
    </row>
    <row r="518" spans="1:13" x14ac:dyDescent="0.25">
      <c r="A518" s="2" t="str">
        <f>INDEX(Departments[#Data],MATCH(B518,Departments[[#Data],[Department]],0),2)</f>
        <v>Small</v>
      </c>
      <c r="B518" s="2" t="s">
        <v>107</v>
      </c>
      <c r="C518" s="2" t="s">
        <v>177</v>
      </c>
      <c r="D518" t="s">
        <v>178</v>
      </c>
      <c r="E518" s="2" t="s">
        <v>179</v>
      </c>
      <c r="F518" t="s">
        <v>185</v>
      </c>
      <c r="G518" s="50">
        <v>0</v>
      </c>
      <c r="H518" s="50">
        <v>0</v>
      </c>
      <c r="I518" s="50">
        <v>0</v>
      </c>
      <c r="J518" s="50">
        <v>44883.35</v>
      </c>
      <c r="K518" s="50">
        <v>0</v>
      </c>
      <c r="L518" s="50">
        <v>44883.35</v>
      </c>
      <c r="M518" s="53">
        <f t="shared" si="8"/>
        <v>44883.35</v>
      </c>
    </row>
    <row r="519" spans="1:13" x14ac:dyDescent="0.25">
      <c r="A519" s="2" t="str">
        <f>INDEX(Departments[#Data],MATCH(B519,Departments[[#Data],[Department]],0),2)</f>
        <v>Small</v>
      </c>
      <c r="B519" s="2" t="s">
        <v>107</v>
      </c>
      <c r="C519" s="2" t="s">
        <v>177</v>
      </c>
      <c r="D519" t="s">
        <v>178</v>
      </c>
      <c r="E519" s="2" t="s">
        <v>179</v>
      </c>
      <c r="F519" t="s">
        <v>187</v>
      </c>
      <c r="G519" s="50"/>
      <c r="H519" s="50">
        <v>37798</v>
      </c>
      <c r="I519" s="50"/>
      <c r="J519" s="50"/>
      <c r="K519" s="50"/>
      <c r="L519" s="50">
        <v>37798</v>
      </c>
      <c r="M519" s="53">
        <f t="shared" si="8"/>
        <v>37798</v>
      </c>
    </row>
    <row r="520" spans="1:13" x14ac:dyDescent="0.25">
      <c r="A520" s="2" t="str">
        <f>INDEX(Departments[#Data],MATCH(B520,Departments[[#Data],[Department]],0),2)</f>
        <v>Small</v>
      </c>
      <c r="B520" s="2" t="s">
        <v>107</v>
      </c>
      <c r="C520" s="2" t="s">
        <v>79</v>
      </c>
      <c r="D520" t="s">
        <v>80</v>
      </c>
      <c r="E520" s="2" t="s">
        <v>81</v>
      </c>
      <c r="F520" t="s">
        <v>92</v>
      </c>
      <c r="G520" s="50"/>
      <c r="H520" s="50"/>
      <c r="I520" s="50"/>
      <c r="J520" s="50">
        <v>4101855.29</v>
      </c>
      <c r="K520" s="50">
        <v>4418569.82</v>
      </c>
      <c r="L520" s="50">
        <v>8520425.1099999994</v>
      </c>
      <c r="M520" s="53">
        <f t="shared" si="8"/>
        <v>4260212.5549999997</v>
      </c>
    </row>
    <row r="521" spans="1:13" x14ac:dyDescent="0.25">
      <c r="A521" s="2" t="str">
        <f>INDEX(Departments[#Data],MATCH(B521,Departments[[#Data],[Department]],0),2)</f>
        <v>Small</v>
      </c>
      <c r="B521" s="2" t="s">
        <v>107</v>
      </c>
      <c r="C521" s="2" t="s">
        <v>79</v>
      </c>
      <c r="D521" t="s">
        <v>80</v>
      </c>
      <c r="E521" s="2" t="s">
        <v>81</v>
      </c>
      <c r="F521" t="s">
        <v>218</v>
      </c>
      <c r="G521" s="50">
        <v>2497258.83</v>
      </c>
      <c r="H521" s="50"/>
      <c r="I521" s="50"/>
      <c r="J521" s="50">
        <v>0</v>
      </c>
      <c r="K521" s="50"/>
      <c r="L521" s="50">
        <v>2497258.83</v>
      </c>
      <c r="M521" s="53">
        <f t="shared" si="8"/>
        <v>2497258.83</v>
      </c>
    </row>
    <row r="522" spans="1:13" x14ac:dyDescent="0.25">
      <c r="A522" s="2" t="str">
        <f>INDEX(Departments[#Data],MATCH(B522,Departments[[#Data],[Department]],0),2)</f>
        <v>Small</v>
      </c>
      <c r="B522" s="2" t="s">
        <v>107</v>
      </c>
      <c r="C522" s="2" t="s">
        <v>79</v>
      </c>
      <c r="D522" t="s">
        <v>80</v>
      </c>
      <c r="E522" s="2" t="s">
        <v>81</v>
      </c>
      <c r="F522" t="s">
        <v>82</v>
      </c>
      <c r="G522" s="50"/>
      <c r="H522" s="50">
        <v>754665.4</v>
      </c>
      <c r="I522" s="50">
        <v>215618.68</v>
      </c>
      <c r="J522" s="50"/>
      <c r="K522" s="50"/>
      <c r="L522" s="50">
        <v>970284.08000000007</v>
      </c>
      <c r="M522" s="53">
        <f t="shared" si="8"/>
        <v>485142.04000000004</v>
      </c>
    </row>
    <row r="523" spans="1:13" x14ac:dyDescent="0.25">
      <c r="A523" s="2" t="str">
        <f>INDEX(Departments[#Data],MATCH(B523,Departments[[#Data],[Department]],0),2)</f>
        <v>Small</v>
      </c>
      <c r="B523" s="2" t="s">
        <v>107</v>
      </c>
      <c r="C523" s="2" t="s">
        <v>79</v>
      </c>
      <c r="D523" t="s">
        <v>80</v>
      </c>
      <c r="E523" s="2" t="s">
        <v>81</v>
      </c>
      <c r="F523" t="s">
        <v>189</v>
      </c>
      <c r="G523" s="50"/>
      <c r="H523" s="50"/>
      <c r="I523" s="50"/>
      <c r="J523" s="50">
        <v>8744686.7799999993</v>
      </c>
      <c r="K523" s="50">
        <v>12112170.439999999</v>
      </c>
      <c r="L523" s="50">
        <v>20856857.219999999</v>
      </c>
      <c r="M523" s="53">
        <f t="shared" si="8"/>
        <v>10428428.609999999</v>
      </c>
    </row>
    <row r="524" spans="1:13" x14ac:dyDescent="0.25">
      <c r="A524" s="2" t="str">
        <f>INDEX(Departments[#Data],MATCH(B524,Departments[[#Data],[Department]],0),2)</f>
        <v>Small</v>
      </c>
      <c r="B524" s="2" t="s">
        <v>107</v>
      </c>
      <c r="C524" s="2" t="s">
        <v>79</v>
      </c>
      <c r="D524" t="s">
        <v>80</v>
      </c>
      <c r="E524" s="2" t="s">
        <v>81</v>
      </c>
      <c r="F524" t="s">
        <v>83</v>
      </c>
      <c r="G524" s="50">
        <v>0</v>
      </c>
      <c r="H524" s="50"/>
      <c r="I524" s="50"/>
      <c r="J524" s="50"/>
      <c r="K524" s="50"/>
      <c r="L524" s="50">
        <v>0</v>
      </c>
      <c r="M524" s="53">
        <f t="shared" si="8"/>
        <v>0</v>
      </c>
    </row>
    <row r="525" spans="1:13" x14ac:dyDescent="0.25">
      <c r="A525" s="2" t="str">
        <f>INDEX(Departments[#Data],MATCH(B525,Departments[[#Data],[Department]],0),2)</f>
        <v>Small</v>
      </c>
      <c r="B525" s="2" t="s">
        <v>107</v>
      </c>
      <c r="C525" s="2" t="s">
        <v>79</v>
      </c>
      <c r="D525" t="s">
        <v>202</v>
      </c>
      <c r="E525" s="2" t="s">
        <v>81</v>
      </c>
      <c r="F525" t="s">
        <v>220</v>
      </c>
      <c r="G525" s="50"/>
      <c r="H525" s="50"/>
      <c r="I525" s="50"/>
      <c r="J525" s="50">
        <v>937858.81</v>
      </c>
      <c r="K525" s="50">
        <v>0</v>
      </c>
      <c r="L525" s="50">
        <v>937858.81</v>
      </c>
      <c r="M525" s="53">
        <f t="shared" si="8"/>
        <v>937858.81</v>
      </c>
    </row>
    <row r="526" spans="1:13" x14ac:dyDescent="0.25">
      <c r="A526" s="2" t="str">
        <f>INDEX(Departments[#Data],MATCH(B526,Departments[[#Data],[Department]],0),2)</f>
        <v>Small</v>
      </c>
      <c r="B526" s="2" t="s">
        <v>107</v>
      </c>
      <c r="C526" s="2" t="s">
        <v>190</v>
      </c>
      <c r="D526" t="s">
        <v>190</v>
      </c>
      <c r="E526" s="2" t="s">
        <v>176</v>
      </c>
      <c r="F526" t="s">
        <v>191</v>
      </c>
      <c r="G526" s="50">
        <v>605305.16999999993</v>
      </c>
      <c r="H526" s="50">
        <v>624965.36</v>
      </c>
      <c r="I526" s="50">
        <v>566727.29999999993</v>
      </c>
      <c r="J526" s="50">
        <v>488362.45999999996</v>
      </c>
      <c r="K526" s="50">
        <v>300090.42</v>
      </c>
      <c r="L526" s="50">
        <v>2585450.71</v>
      </c>
      <c r="M526" s="53">
        <f t="shared" si="8"/>
        <v>517090.14199999988</v>
      </c>
    </row>
    <row r="527" spans="1:13" x14ac:dyDescent="0.25">
      <c r="A527" s="2" t="str">
        <f>INDEX(Departments[#Data],MATCH(B527,Departments[[#Data],[Department]],0),2)</f>
        <v>Small</v>
      </c>
      <c r="B527" s="2" t="s">
        <v>107</v>
      </c>
      <c r="C527" s="2" t="s">
        <v>190</v>
      </c>
      <c r="D527" t="s">
        <v>190</v>
      </c>
      <c r="E527" s="2" t="s">
        <v>176</v>
      </c>
      <c r="F527" t="s">
        <v>192</v>
      </c>
      <c r="G527" s="50"/>
      <c r="H527" s="50">
        <v>396605.95999999996</v>
      </c>
      <c r="I527" s="50">
        <v>609291.55999999994</v>
      </c>
      <c r="J527" s="50">
        <v>766734.84999999986</v>
      </c>
      <c r="K527" s="50">
        <v>331974.14999999997</v>
      </c>
      <c r="L527" s="50">
        <v>2104606.52</v>
      </c>
      <c r="M527" s="53">
        <f t="shared" si="8"/>
        <v>526151.62999999989</v>
      </c>
    </row>
    <row r="528" spans="1:13" x14ac:dyDescent="0.25">
      <c r="A528" s="2" t="str">
        <f>INDEX(Departments[#Data],MATCH(B528,Departments[[#Data],[Department]],0),2)</f>
        <v>Small</v>
      </c>
      <c r="B528" s="2" t="s">
        <v>107</v>
      </c>
      <c r="C528" s="2" t="s">
        <v>190</v>
      </c>
      <c r="D528" t="s">
        <v>190</v>
      </c>
      <c r="E528" s="2" t="s">
        <v>193</v>
      </c>
      <c r="F528" t="s">
        <v>194</v>
      </c>
      <c r="G528" s="50">
        <v>77515.399999999994</v>
      </c>
      <c r="H528" s="50">
        <v>63738.010000000009</v>
      </c>
      <c r="I528" s="50">
        <v>195812.19999999995</v>
      </c>
      <c r="J528" s="50">
        <v>171155.09</v>
      </c>
      <c r="K528" s="50">
        <v>165407.91999999998</v>
      </c>
      <c r="L528" s="50">
        <v>673628.61999999988</v>
      </c>
      <c r="M528" s="53">
        <f t="shared" si="8"/>
        <v>134725.72399999999</v>
      </c>
    </row>
    <row r="529" spans="1:13" x14ac:dyDescent="0.25">
      <c r="A529" s="2" t="str">
        <f>INDEX(Departments[#Data],MATCH(B529,Departments[[#Data],[Department]],0),2)</f>
        <v>Small</v>
      </c>
      <c r="B529" s="2" t="s">
        <v>107</v>
      </c>
      <c r="C529" s="2" t="s">
        <v>190</v>
      </c>
      <c r="D529" t="s">
        <v>190</v>
      </c>
      <c r="E529" s="2" t="s">
        <v>193</v>
      </c>
      <c r="F529" t="s">
        <v>221</v>
      </c>
      <c r="G529" s="50">
        <v>8450531.75</v>
      </c>
      <c r="H529" s="50"/>
      <c r="I529" s="50"/>
      <c r="J529" s="50"/>
      <c r="K529" s="50"/>
      <c r="L529" s="50">
        <v>8450531.75</v>
      </c>
      <c r="M529" s="53">
        <f t="shared" si="8"/>
        <v>8450531.75</v>
      </c>
    </row>
    <row r="530" spans="1:13" x14ac:dyDescent="0.25">
      <c r="A530" s="2" t="str">
        <f>INDEX(Departments[#Data],MATCH(B530,Departments[[#Data],[Department]],0),2)</f>
        <v>Small</v>
      </c>
      <c r="B530" s="2" t="s">
        <v>107</v>
      </c>
      <c r="C530" s="2" t="s">
        <v>190</v>
      </c>
      <c r="D530" t="s">
        <v>190</v>
      </c>
      <c r="E530" s="2" t="s">
        <v>193</v>
      </c>
      <c r="F530" t="s">
        <v>214</v>
      </c>
      <c r="G530" s="50">
        <v>50033.84</v>
      </c>
      <c r="H530" s="50"/>
      <c r="I530" s="50"/>
      <c r="J530" s="50"/>
      <c r="K530" s="50">
        <v>0</v>
      </c>
      <c r="L530" s="50">
        <v>50033.84</v>
      </c>
      <c r="M530" s="53">
        <f t="shared" si="8"/>
        <v>50033.84</v>
      </c>
    </row>
    <row r="531" spans="1:13" x14ac:dyDescent="0.25">
      <c r="A531" s="2" t="str">
        <f>INDEX(Departments[#Data],MATCH(B531,Departments[[#Data],[Department]],0),2)</f>
        <v>Small</v>
      </c>
      <c r="B531" s="2" t="s">
        <v>107</v>
      </c>
      <c r="C531" s="2" t="s">
        <v>84</v>
      </c>
      <c r="D531" t="s">
        <v>80</v>
      </c>
      <c r="E531" s="2" t="s">
        <v>84</v>
      </c>
      <c r="F531" t="s">
        <v>195</v>
      </c>
      <c r="G531" s="50">
        <v>329838.15000000002</v>
      </c>
      <c r="H531" s="50">
        <v>317574.81</v>
      </c>
      <c r="I531" s="50">
        <v>172583.72</v>
      </c>
      <c r="J531" s="50">
        <v>595857.71</v>
      </c>
      <c r="K531" s="50">
        <v>415407.12</v>
      </c>
      <c r="L531" s="50">
        <v>1831261.5100000002</v>
      </c>
      <c r="M531" s="53">
        <f t="shared" si="8"/>
        <v>366252.30199999997</v>
      </c>
    </row>
    <row r="532" spans="1:13" x14ac:dyDescent="0.25">
      <c r="A532" s="2" t="str">
        <f>INDEX(Departments[#Data],MATCH(B532,Departments[[#Data],[Department]],0),2)</f>
        <v>Small</v>
      </c>
      <c r="B532" s="2" t="s">
        <v>107</v>
      </c>
      <c r="C532" s="2" t="s">
        <v>84</v>
      </c>
      <c r="D532" t="s">
        <v>80</v>
      </c>
      <c r="E532" s="2" t="s">
        <v>84</v>
      </c>
      <c r="F532" t="s">
        <v>196</v>
      </c>
      <c r="G532" s="50">
        <v>376743.66</v>
      </c>
      <c r="H532" s="50">
        <v>337828.3</v>
      </c>
      <c r="I532" s="50">
        <v>198816.37</v>
      </c>
      <c r="J532" s="50">
        <v>916384.21</v>
      </c>
      <c r="K532" s="50">
        <v>403943.9</v>
      </c>
      <c r="L532" s="50">
        <v>2233716.44</v>
      </c>
      <c r="M532" s="53">
        <f t="shared" si="8"/>
        <v>446743.288</v>
      </c>
    </row>
    <row r="533" spans="1:13" x14ac:dyDescent="0.25">
      <c r="A533" s="2" t="str">
        <f>INDEX(Departments[#Data],MATCH(B533,Departments[[#Data],[Department]],0),2)</f>
        <v>Small</v>
      </c>
      <c r="B533" s="2" t="s">
        <v>107</v>
      </c>
      <c r="C533" s="2" t="s">
        <v>84</v>
      </c>
      <c r="D533" t="s">
        <v>80</v>
      </c>
      <c r="E533" s="2" t="s">
        <v>84</v>
      </c>
      <c r="F533" t="s">
        <v>197</v>
      </c>
      <c r="G533" s="50">
        <v>166372.68</v>
      </c>
      <c r="H533" s="50">
        <v>169238.62</v>
      </c>
      <c r="I533" s="50">
        <v>133418.07999999999</v>
      </c>
      <c r="J533" s="50">
        <v>158084.66</v>
      </c>
      <c r="K533" s="50">
        <v>217754.59</v>
      </c>
      <c r="L533" s="50">
        <v>844868.62999999989</v>
      </c>
      <c r="M533" s="53">
        <f t="shared" si="8"/>
        <v>168973.726</v>
      </c>
    </row>
    <row r="534" spans="1:13" x14ac:dyDescent="0.25">
      <c r="A534" s="2" t="str">
        <f>INDEX(Departments[#Data],MATCH(B534,Departments[[#Data],[Department]],0),2)</f>
        <v>Small</v>
      </c>
      <c r="B534" s="2" t="s">
        <v>107</v>
      </c>
      <c r="C534" s="2" t="s">
        <v>84</v>
      </c>
      <c r="D534" t="s">
        <v>80</v>
      </c>
      <c r="E534" s="2" t="s">
        <v>84</v>
      </c>
      <c r="F534" t="s">
        <v>198</v>
      </c>
      <c r="G534" s="50">
        <v>4738239.4400000004</v>
      </c>
      <c r="H534" s="50">
        <v>6864940.1399999997</v>
      </c>
      <c r="I534" s="50">
        <v>7617956.5099999998</v>
      </c>
      <c r="J534" s="50">
        <v>1824544.96</v>
      </c>
      <c r="K534" s="50">
        <v>0</v>
      </c>
      <c r="L534" s="50">
        <v>21045681.050000001</v>
      </c>
      <c r="M534" s="53">
        <f t="shared" si="8"/>
        <v>5261420.2625000002</v>
      </c>
    </row>
    <row r="535" spans="1:13" x14ac:dyDescent="0.25">
      <c r="A535" s="2" t="str">
        <f>INDEX(Departments[#Data],MATCH(B535,Departments[[#Data],[Department]],0),2)</f>
        <v>Small</v>
      </c>
      <c r="B535" s="2" t="s">
        <v>107</v>
      </c>
      <c r="C535" s="2" t="s">
        <v>84</v>
      </c>
      <c r="D535" t="s">
        <v>80</v>
      </c>
      <c r="E535" s="2" t="s">
        <v>84</v>
      </c>
      <c r="F535" t="s">
        <v>85</v>
      </c>
      <c r="G535" s="50"/>
      <c r="H535" s="50"/>
      <c r="I535" s="50">
        <v>0</v>
      </c>
      <c r="J535" s="50"/>
      <c r="K535" s="50"/>
      <c r="L535" s="50">
        <v>0</v>
      </c>
      <c r="M535" s="53">
        <f t="shared" si="8"/>
        <v>0</v>
      </c>
    </row>
    <row r="536" spans="1:13" x14ac:dyDescent="0.25">
      <c r="A536" s="2" t="str">
        <f>INDEX(Departments[#Data],MATCH(B536,Departments[[#Data],[Department]],0),2)</f>
        <v>Small</v>
      </c>
      <c r="B536" s="2" t="s">
        <v>107</v>
      </c>
      <c r="C536" s="2" t="s">
        <v>84</v>
      </c>
      <c r="D536" t="s">
        <v>80</v>
      </c>
      <c r="E536" s="2" t="s">
        <v>84</v>
      </c>
      <c r="F536" t="s">
        <v>94</v>
      </c>
      <c r="G536" s="50">
        <v>1067877.7</v>
      </c>
      <c r="H536" s="50">
        <v>6704685.9699999997</v>
      </c>
      <c r="I536" s="50">
        <v>684174.05</v>
      </c>
      <c r="J536" s="50">
        <v>6681653.080000001</v>
      </c>
      <c r="K536" s="50">
        <v>2761858.78</v>
      </c>
      <c r="L536" s="50">
        <v>17900249.579999998</v>
      </c>
      <c r="M536" s="53">
        <f t="shared" si="8"/>
        <v>3580049.9160000002</v>
      </c>
    </row>
    <row r="537" spans="1:13" x14ac:dyDescent="0.25">
      <c r="A537" s="2" t="str">
        <f>INDEX(Departments[#Data],MATCH(B537,Departments[[#Data],[Department]],0),2)</f>
        <v>Small</v>
      </c>
      <c r="B537" s="2" t="s">
        <v>107</v>
      </c>
      <c r="C537" s="2" t="s">
        <v>84</v>
      </c>
      <c r="D537" t="s">
        <v>80</v>
      </c>
      <c r="E537" s="2" t="s">
        <v>84</v>
      </c>
      <c r="F537" t="s">
        <v>108</v>
      </c>
      <c r="G537" s="50">
        <v>173055.23</v>
      </c>
      <c r="H537" s="50"/>
      <c r="I537" s="50"/>
      <c r="J537" s="50"/>
      <c r="K537" s="50"/>
      <c r="L537" s="50">
        <v>173055.23</v>
      </c>
      <c r="M537" s="53">
        <f t="shared" si="8"/>
        <v>173055.23</v>
      </c>
    </row>
    <row r="538" spans="1:13" x14ac:dyDescent="0.25">
      <c r="A538" s="2" t="str">
        <f>INDEX(Departments[#Data],MATCH(B538,Departments[[#Data],[Department]],0),2)</f>
        <v>Small</v>
      </c>
      <c r="B538" s="2" t="s">
        <v>107</v>
      </c>
      <c r="C538" s="2" t="s">
        <v>84</v>
      </c>
      <c r="D538" t="s">
        <v>200</v>
      </c>
      <c r="E538" s="2" t="s">
        <v>84</v>
      </c>
      <c r="F538" t="s">
        <v>201</v>
      </c>
      <c r="G538" s="50">
        <v>2486095.19</v>
      </c>
      <c r="H538" s="50">
        <v>0</v>
      </c>
      <c r="I538" s="50">
        <v>0</v>
      </c>
      <c r="J538" s="50">
        <v>0</v>
      </c>
      <c r="K538" s="50">
        <v>0</v>
      </c>
      <c r="L538" s="50">
        <v>2486095.19</v>
      </c>
      <c r="M538" s="53">
        <f t="shared" si="8"/>
        <v>2486095.19</v>
      </c>
    </row>
    <row r="539" spans="1:13" x14ac:dyDescent="0.25">
      <c r="A539" s="2" t="str">
        <f>INDEX(Departments[#Data],MATCH(B539,Departments[[#Data],[Department]],0),2)</f>
        <v>Small</v>
      </c>
      <c r="B539" s="2" t="s">
        <v>107</v>
      </c>
      <c r="C539" s="2" t="s">
        <v>84</v>
      </c>
      <c r="D539" t="s">
        <v>202</v>
      </c>
      <c r="E539" s="2" t="s">
        <v>84</v>
      </c>
      <c r="F539" t="s">
        <v>203</v>
      </c>
      <c r="G539" s="50">
        <v>353052.29</v>
      </c>
      <c r="H539" s="50">
        <v>378708.95</v>
      </c>
      <c r="I539" s="50">
        <v>208523.88</v>
      </c>
      <c r="J539" s="50">
        <v>848608.3</v>
      </c>
      <c r="K539" s="50">
        <v>520889.2</v>
      </c>
      <c r="L539" s="50">
        <v>2309782.62</v>
      </c>
      <c r="M539" s="53">
        <f t="shared" si="8"/>
        <v>461956.52400000003</v>
      </c>
    </row>
    <row r="540" spans="1:13" x14ac:dyDescent="0.25">
      <c r="A540" s="2" t="str">
        <f>INDEX(Departments[#Data],MATCH(B540,Departments[[#Data],[Department]],0),2)</f>
        <v>Small</v>
      </c>
      <c r="B540" s="2" t="s">
        <v>107</v>
      </c>
      <c r="C540" s="2" t="s">
        <v>204</v>
      </c>
      <c r="D540" t="s">
        <v>178</v>
      </c>
      <c r="E540" s="2" t="s">
        <v>205</v>
      </c>
      <c r="F540" t="s">
        <v>207</v>
      </c>
      <c r="G540" s="50">
        <v>567773.31000000006</v>
      </c>
      <c r="H540" s="50"/>
      <c r="I540" s="50"/>
      <c r="J540" s="50"/>
      <c r="K540" s="50"/>
      <c r="L540" s="50">
        <v>567773.31000000006</v>
      </c>
      <c r="M540" s="53">
        <f t="shared" si="8"/>
        <v>567773.31000000006</v>
      </c>
    </row>
    <row r="541" spans="1:13" x14ac:dyDescent="0.25">
      <c r="A541" s="2" t="str">
        <f>INDEX(Departments[#Data],MATCH(B541,Departments[[#Data],[Department]],0),2)</f>
        <v>Small</v>
      </c>
      <c r="B541" s="2" t="s">
        <v>107</v>
      </c>
      <c r="C541" s="2" t="s">
        <v>208</v>
      </c>
      <c r="D541" t="s">
        <v>171</v>
      </c>
      <c r="E541" s="2" t="s">
        <v>173</v>
      </c>
      <c r="F541" t="s">
        <v>209</v>
      </c>
      <c r="G541" s="50">
        <v>10500</v>
      </c>
      <c r="H541" s="50">
        <v>12400</v>
      </c>
      <c r="I541" s="50">
        <v>18395</v>
      </c>
      <c r="J541" s="50">
        <v>14470</v>
      </c>
      <c r="K541" s="50">
        <v>13775</v>
      </c>
      <c r="L541" s="50">
        <v>69540</v>
      </c>
      <c r="M541" s="53">
        <f t="shared" si="8"/>
        <v>13908</v>
      </c>
    </row>
    <row r="542" spans="1:13" x14ac:dyDescent="0.25">
      <c r="A542" s="2" t="str">
        <f>INDEX(Departments[#Data],MATCH(B542,Departments[[#Data],[Department]],0),2)</f>
        <v>Small</v>
      </c>
      <c r="B542" s="2" t="s">
        <v>107</v>
      </c>
      <c r="C542" s="2" t="s">
        <v>208</v>
      </c>
      <c r="D542" t="s">
        <v>171</v>
      </c>
      <c r="E542" s="2" t="s">
        <v>173</v>
      </c>
      <c r="F542" t="s">
        <v>211</v>
      </c>
      <c r="G542" s="50">
        <v>0</v>
      </c>
      <c r="H542" s="50"/>
      <c r="I542" s="50"/>
      <c r="J542" s="50"/>
      <c r="K542" s="50"/>
      <c r="L542" s="50">
        <v>0</v>
      </c>
      <c r="M542" s="53">
        <f t="shared" si="8"/>
        <v>0</v>
      </c>
    </row>
    <row r="543" spans="1:13" x14ac:dyDescent="0.25">
      <c r="A543" s="2" t="str">
        <f>INDEX(Departments[#Data],MATCH(B543,Departments[[#Data],[Department]],0),2)</f>
        <v>Small</v>
      </c>
      <c r="B543" s="51" t="s">
        <v>107</v>
      </c>
      <c r="C543" s="2" t="s">
        <v>208</v>
      </c>
      <c r="D543" t="s">
        <v>171</v>
      </c>
      <c r="E543" s="2" t="s">
        <v>173</v>
      </c>
      <c r="F543" t="s">
        <v>213</v>
      </c>
      <c r="G543" s="50">
        <v>5427781.9499999993</v>
      </c>
      <c r="H543" s="50">
        <v>5753322.5099999998</v>
      </c>
      <c r="I543" s="50">
        <v>6419190.0500000007</v>
      </c>
      <c r="J543" s="50">
        <v>6043643.21</v>
      </c>
      <c r="K543" s="50">
        <v>5305229.9800000004</v>
      </c>
      <c r="L543" s="50">
        <v>28949167.700000003</v>
      </c>
      <c r="M543" s="53">
        <f t="shared" si="8"/>
        <v>5789833.54</v>
      </c>
    </row>
    <row r="544" spans="1:13" x14ac:dyDescent="0.25">
      <c r="A544" s="2" t="str">
        <f>INDEX(Departments[#Data],MATCH(B544,Departments[[#Data],[Department]],0),2)</f>
        <v>Small</v>
      </c>
      <c r="B544" s="2" t="s">
        <v>109</v>
      </c>
      <c r="C544" s="2" t="s">
        <v>170</v>
      </c>
      <c r="D544" t="s">
        <v>171</v>
      </c>
      <c r="E544" s="2" t="s">
        <v>170</v>
      </c>
      <c r="F544" t="s">
        <v>170</v>
      </c>
      <c r="G544" s="50">
        <v>0</v>
      </c>
      <c r="H544" s="50">
        <v>12000</v>
      </c>
      <c r="I544" s="50">
        <v>28360</v>
      </c>
      <c r="J544" s="50"/>
      <c r="K544" s="50">
        <v>438162.14</v>
      </c>
      <c r="L544" s="50">
        <v>478522.14</v>
      </c>
      <c r="M544" s="53">
        <f t="shared" si="8"/>
        <v>159507.38</v>
      </c>
    </row>
    <row r="545" spans="1:13" x14ac:dyDescent="0.25">
      <c r="A545" s="2" t="str">
        <f>INDEX(Departments[#Data],MATCH(B545,Departments[[#Data],[Department]],0),2)</f>
        <v>Small</v>
      </c>
      <c r="B545" s="2" t="s">
        <v>109</v>
      </c>
      <c r="C545" s="2" t="s">
        <v>172</v>
      </c>
      <c r="D545" t="s">
        <v>171</v>
      </c>
      <c r="E545" s="2" t="s">
        <v>173</v>
      </c>
      <c r="F545" t="s">
        <v>174</v>
      </c>
      <c r="G545" s="50">
        <v>711710.42</v>
      </c>
      <c r="H545" s="50">
        <v>454733.6</v>
      </c>
      <c r="I545" s="50">
        <v>878663.81</v>
      </c>
      <c r="J545" s="50">
        <v>1297776.04</v>
      </c>
      <c r="K545" s="50">
        <v>1024203.44</v>
      </c>
      <c r="L545" s="50">
        <v>4367087.3100000005</v>
      </c>
      <c r="M545" s="53">
        <f t="shared" si="8"/>
        <v>873417.46200000006</v>
      </c>
    </row>
    <row r="546" spans="1:13" x14ac:dyDescent="0.25">
      <c r="A546" s="2" t="str">
        <f>INDEX(Departments[#Data],MATCH(B546,Departments[[#Data],[Department]],0),2)</f>
        <v>Small</v>
      </c>
      <c r="B546" s="2" t="s">
        <v>109</v>
      </c>
      <c r="C546" s="2" t="s">
        <v>172</v>
      </c>
      <c r="D546" t="s">
        <v>171</v>
      </c>
      <c r="E546" s="2" t="s">
        <v>173</v>
      </c>
      <c r="F546" t="s">
        <v>172</v>
      </c>
      <c r="G546" s="50">
        <v>0</v>
      </c>
      <c r="H546" s="50"/>
      <c r="I546" s="50"/>
      <c r="J546" s="50"/>
      <c r="K546" s="50"/>
      <c r="L546" s="50">
        <v>0</v>
      </c>
      <c r="M546" s="53">
        <f t="shared" si="8"/>
        <v>0</v>
      </c>
    </row>
    <row r="547" spans="1:13" x14ac:dyDescent="0.25">
      <c r="A547" s="2" t="str">
        <f>INDEX(Departments[#Data],MATCH(B547,Departments[[#Data],[Department]],0),2)</f>
        <v>Small</v>
      </c>
      <c r="B547" s="2" t="s">
        <v>109</v>
      </c>
      <c r="C547" s="2" t="s">
        <v>175</v>
      </c>
      <c r="D547" t="s">
        <v>171</v>
      </c>
      <c r="E547" s="2" t="s">
        <v>176</v>
      </c>
      <c r="F547" t="s">
        <v>175</v>
      </c>
      <c r="G547" s="50">
        <v>51383.82</v>
      </c>
      <c r="H547" s="50">
        <v>4453.9799999999996</v>
      </c>
      <c r="I547" s="50"/>
      <c r="J547" s="50">
        <v>11686.3</v>
      </c>
      <c r="K547" s="50">
        <v>56225.87</v>
      </c>
      <c r="L547" s="50">
        <v>123749.97</v>
      </c>
      <c r="M547" s="53">
        <f t="shared" si="8"/>
        <v>30937.4925</v>
      </c>
    </row>
    <row r="548" spans="1:13" x14ac:dyDescent="0.25">
      <c r="A548" s="2" t="str">
        <f>INDEX(Departments[#Data],MATCH(B548,Departments[[#Data],[Department]],0),2)</f>
        <v>Small</v>
      </c>
      <c r="B548" s="2" t="s">
        <v>109</v>
      </c>
      <c r="C548" s="2" t="s">
        <v>177</v>
      </c>
      <c r="D548" t="s">
        <v>178</v>
      </c>
      <c r="E548" s="2" t="s">
        <v>179</v>
      </c>
      <c r="F548" t="s">
        <v>182</v>
      </c>
      <c r="G548" s="50"/>
      <c r="H548" s="50"/>
      <c r="I548" s="50"/>
      <c r="J548" s="50"/>
      <c r="K548" s="50">
        <v>445266.39</v>
      </c>
      <c r="L548" s="50">
        <v>445266.39</v>
      </c>
      <c r="M548" s="53">
        <f t="shared" si="8"/>
        <v>445266.39</v>
      </c>
    </row>
    <row r="549" spans="1:13" x14ac:dyDescent="0.25">
      <c r="A549" s="2" t="str">
        <f>INDEX(Departments[#Data],MATCH(B549,Departments[[#Data],[Department]],0),2)</f>
        <v>Small</v>
      </c>
      <c r="B549" s="2" t="s">
        <v>109</v>
      </c>
      <c r="C549" s="2" t="s">
        <v>177</v>
      </c>
      <c r="D549" t="s">
        <v>178</v>
      </c>
      <c r="E549" s="2" t="s">
        <v>179</v>
      </c>
      <c r="F549" t="s">
        <v>183</v>
      </c>
      <c r="G549" s="50"/>
      <c r="H549" s="50"/>
      <c r="I549" s="50"/>
      <c r="J549" s="50"/>
      <c r="K549" s="50">
        <v>16200</v>
      </c>
      <c r="L549" s="50">
        <v>16200</v>
      </c>
      <c r="M549" s="53">
        <f t="shared" si="8"/>
        <v>16200</v>
      </c>
    </row>
    <row r="550" spans="1:13" x14ac:dyDescent="0.25">
      <c r="A550" s="2" t="str">
        <f>INDEX(Departments[#Data],MATCH(B550,Departments[[#Data],[Department]],0),2)</f>
        <v>Small</v>
      </c>
      <c r="B550" s="2" t="s">
        <v>109</v>
      </c>
      <c r="C550" s="2" t="s">
        <v>177</v>
      </c>
      <c r="D550" t="s">
        <v>178</v>
      </c>
      <c r="E550" s="2" t="s">
        <v>179</v>
      </c>
      <c r="F550" t="s">
        <v>184</v>
      </c>
      <c r="G550" s="50"/>
      <c r="H550" s="50">
        <v>318128.86</v>
      </c>
      <c r="I550" s="50"/>
      <c r="J550" s="50">
        <v>0</v>
      </c>
      <c r="K550" s="50">
        <v>114733.2</v>
      </c>
      <c r="L550" s="50">
        <v>432862.06</v>
      </c>
      <c r="M550" s="53">
        <f t="shared" si="8"/>
        <v>216431.03</v>
      </c>
    </row>
    <row r="551" spans="1:13" x14ac:dyDescent="0.25">
      <c r="A551" s="2" t="str">
        <f>INDEX(Departments[#Data],MATCH(B551,Departments[[#Data],[Department]],0),2)</f>
        <v>Small</v>
      </c>
      <c r="B551" s="2" t="s">
        <v>109</v>
      </c>
      <c r="C551" s="2" t="s">
        <v>177</v>
      </c>
      <c r="D551" t="s">
        <v>178</v>
      </c>
      <c r="E551" s="2" t="s">
        <v>179</v>
      </c>
      <c r="F551" t="s">
        <v>185</v>
      </c>
      <c r="G551" s="50"/>
      <c r="H551" s="50">
        <v>612948.56999999995</v>
      </c>
      <c r="I551" s="50">
        <v>14050.7</v>
      </c>
      <c r="J551" s="50">
        <v>16962.5</v>
      </c>
      <c r="K551" s="50">
        <v>759372.09</v>
      </c>
      <c r="L551" s="50">
        <v>1403333.8599999999</v>
      </c>
      <c r="M551" s="53">
        <f t="shared" si="8"/>
        <v>350833.46499999997</v>
      </c>
    </row>
    <row r="552" spans="1:13" x14ac:dyDescent="0.25">
      <c r="A552" s="2" t="str">
        <f>INDEX(Departments[#Data],MATCH(B552,Departments[[#Data],[Department]],0),2)</f>
        <v>Small</v>
      </c>
      <c r="B552" s="2" t="s">
        <v>109</v>
      </c>
      <c r="C552" s="2" t="s">
        <v>177</v>
      </c>
      <c r="D552" t="s">
        <v>178</v>
      </c>
      <c r="E552" s="2" t="s">
        <v>179</v>
      </c>
      <c r="F552" t="s">
        <v>186</v>
      </c>
      <c r="G552" s="50">
        <v>676269.76</v>
      </c>
      <c r="H552" s="50">
        <v>15451.52</v>
      </c>
      <c r="I552" s="50"/>
      <c r="J552" s="50"/>
      <c r="K552" s="50"/>
      <c r="L552" s="50">
        <v>691721.28</v>
      </c>
      <c r="M552" s="53">
        <f t="shared" si="8"/>
        <v>345860.64</v>
      </c>
    </row>
    <row r="553" spans="1:13" x14ac:dyDescent="0.25">
      <c r="A553" s="2" t="str">
        <f>INDEX(Departments[#Data],MATCH(B553,Departments[[#Data],[Department]],0),2)</f>
        <v>Small</v>
      </c>
      <c r="B553" s="2" t="s">
        <v>109</v>
      </c>
      <c r="C553" s="2" t="s">
        <v>177</v>
      </c>
      <c r="D553" t="s">
        <v>178</v>
      </c>
      <c r="E553" s="2" t="s">
        <v>179</v>
      </c>
      <c r="F553" t="s">
        <v>187</v>
      </c>
      <c r="G553" s="50"/>
      <c r="H553" s="50"/>
      <c r="I553" s="50"/>
      <c r="J553" s="50"/>
      <c r="K553" s="50">
        <v>15092.39</v>
      </c>
      <c r="L553" s="50">
        <v>15092.39</v>
      </c>
      <c r="M553" s="53">
        <f t="shared" si="8"/>
        <v>15092.39</v>
      </c>
    </row>
    <row r="554" spans="1:13" x14ac:dyDescent="0.25">
      <c r="A554" s="2" t="str">
        <f>INDEX(Departments[#Data],MATCH(B554,Departments[[#Data],[Department]],0),2)</f>
        <v>Small</v>
      </c>
      <c r="B554" s="2" t="s">
        <v>109</v>
      </c>
      <c r="C554" s="2" t="s">
        <v>79</v>
      </c>
      <c r="D554" t="s">
        <v>80</v>
      </c>
      <c r="E554" s="2" t="s">
        <v>81</v>
      </c>
      <c r="F554" t="s">
        <v>92</v>
      </c>
      <c r="G554" s="50">
        <v>72241.8</v>
      </c>
      <c r="H554" s="50"/>
      <c r="I554" s="50"/>
      <c r="J554" s="50"/>
      <c r="K554" s="50"/>
      <c r="L554" s="50">
        <v>72241.8</v>
      </c>
      <c r="M554" s="53">
        <f t="shared" si="8"/>
        <v>72241.8</v>
      </c>
    </row>
    <row r="555" spans="1:13" x14ac:dyDescent="0.25">
      <c r="A555" s="2" t="str">
        <f>INDEX(Departments[#Data],MATCH(B555,Departments[[#Data],[Department]],0),2)</f>
        <v>Small</v>
      </c>
      <c r="B555" s="2" t="s">
        <v>109</v>
      </c>
      <c r="C555" s="2" t="s">
        <v>79</v>
      </c>
      <c r="D555" t="s">
        <v>80</v>
      </c>
      <c r="E555" s="2" t="s">
        <v>81</v>
      </c>
      <c r="F555" t="s">
        <v>82</v>
      </c>
      <c r="G555" s="50">
        <v>20000</v>
      </c>
      <c r="H555" s="50"/>
      <c r="I555" s="50"/>
      <c r="J555" s="50"/>
      <c r="K555" s="50"/>
      <c r="L555" s="50">
        <v>20000</v>
      </c>
      <c r="M555" s="53">
        <f t="shared" si="8"/>
        <v>20000</v>
      </c>
    </row>
    <row r="556" spans="1:13" x14ac:dyDescent="0.25">
      <c r="A556" s="2" t="str">
        <f>INDEX(Departments[#Data],MATCH(B556,Departments[[#Data],[Department]],0),2)</f>
        <v>Small</v>
      </c>
      <c r="B556" s="2" t="s">
        <v>109</v>
      </c>
      <c r="C556" s="2" t="s">
        <v>79</v>
      </c>
      <c r="D556" t="s">
        <v>80</v>
      </c>
      <c r="E556" s="2" t="s">
        <v>81</v>
      </c>
      <c r="F556" t="s">
        <v>228</v>
      </c>
      <c r="G556" s="50"/>
      <c r="H556" s="50"/>
      <c r="I556" s="50"/>
      <c r="J556" s="50"/>
      <c r="K556" s="50">
        <v>497731.1</v>
      </c>
      <c r="L556" s="50">
        <v>497731.1</v>
      </c>
      <c r="M556" s="53">
        <f t="shared" si="8"/>
        <v>497731.1</v>
      </c>
    </row>
    <row r="557" spans="1:13" x14ac:dyDescent="0.25">
      <c r="A557" s="2" t="str">
        <f>INDEX(Departments[#Data],MATCH(B557,Departments[[#Data],[Department]],0),2)</f>
        <v>Small</v>
      </c>
      <c r="B557" s="2" t="s">
        <v>109</v>
      </c>
      <c r="C557" s="2" t="s">
        <v>79</v>
      </c>
      <c r="D557" t="s">
        <v>80</v>
      </c>
      <c r="E557" s="2" t="s">
        <v>81</v>
      </c>
      <c r="F557" t="s">
        <v>189</v>
      </c>
      <c r="G557" s="50"/>
      <c r="H557" s="50">
        <v>17560.43</v>
      </c>
      <c r="I557" s="50">
        <v>1955473.06</v>
      </c>
      <c r="J557" s="50">
        <v>2366043.3800000004</v>
      </c>
      <c r="K557" s="50">
        <v>3305699.81</v>
      </c>
      <c r="L557" s="50">
        <v>7644776.6799999997</v>
      </c>
      <c r="M557" s="53">
        <f t="shared" si="8"/>
        <v>1911194.17</v>
      </c>
    </row>
    <row r="558" spans="1:13" x14ac:dyDescent="0.25">
      <c r="A558" s="2" t="str">
        <f>INDEX(Departments[#Data],MATCH(B558,Departments[[#Data],[Department]],0),2)</f>
        <v>Small</v>
      </c>
      <c r="B558" s="2" t="s">
        <v>109</v>
      </c>
      <c r="C558" s="2" t="s">
        <v>190</v>
      </c>
      <c r="D558" t="s">
        <v>190</v>
      </c>
      <c r="E558" s="2" t="s">
        <v>176</v>
      </c>
      <c r="F558" t="s">
        <v>192</v>
      </c>
      <c r="G558" s="50"/>
      <c r="H558" s="50">
        <v>0</v>
      </c>
      <c r="I558" s="50"/>
      <c r="J558" s="50"/>
      <c r="K558" s="50"/>
      <c r="L558" s="50">
        <v>0</v>
      </c>
      <c r="M558" s="53">
        <f t="shared" si="8"/>
        <v>0</v>
      </c>
    </row>
    <row r="559" spans="1:13" x14ac:dyDescent="0.25">
      <c r="A559" s="2" t="str">
        <f>INDEX(Departments[#Data],MATCH(B559,Departments[[#Data],[Department]],0),2)</f>
        <v>Small</v>
      </c>
      <c r="B559" s="2" t="s">
        <v>109</v>
      </c>
      <c r="C559" s="2" t="s">
        <v>190</v>
      </c>
      <c r="D559" t="s">
        <v>190</v>
      </c>
      <c r="E559" s="2" t="s">
        <v>193</v>
      </c>
      <c r="F559" t="s">
        <v>214</v>
      </c>
      <c r="G559" s="50"/>
      <c r="H559" s="50">
        <v>0</v>
      </c>
      <c r="I559" s="50">
        <v>23800</v>
      </c>
      <c r="J559" s="50">
        <v>25890</v>
      </c>
      <c r="K559" s="50">
        <v>63132.88</v>
      </c>
      <c r="L559" s="50">
        <v>112822.88</v>
      </c>
      <c r="M559" s="53">
        <f t="shared" si="8"/>
        <v>37607.626666666671</v>
      </c>
    </row>
    <row r="560" spans="1:13" x14ac:dyDescent="0.25">
      <c r="A560" s="2" t="str">
        <f>INDEX(Departments[#Data],MATCH(B560,Departments[[#Data],[Department]],0),2)</f>
        <v>Small</v>
      </c>
      <c r="B560" s="2" t="s">
        <v>109</v>
      </c>
      <c r="C560" s="2" t="s">
        <v>224</v>
      </c>
      <c r="D560" t="s">
        <v>223</v>
      </c>
      <c r="E560" s="2" t="s">
        <v>223</v>
      </c>
      <c r="F560" t="s">
        <v>224</v>
      </c>
      <c r="G560" s="50">
        <v>238664.86</v>
      </c>
      <c r="H560" s="50"/>
      <c r="I560" s="50">
        <v>195419.39</v>
      </c>
      <c r="J560" s="50"/>
      <c r="K560" s="50"/>
      <c r="L560" s="50">
        <v>434084.25</v>
      </c>
      <c r="M560" s="53">
        <f t="shared" si="8"/>
        <v>217042.125</v>
      </c>
    </row>
    <row r="561" spans="1:13" x14ac:dyDescent="0.25">
      <c r="A561" s="2" t="str">
        <f>INDEX(Departments[#Data],MATCH(B561,Departments[[#Data],[Department]],0),2)</f>
        <v>Small</v>
      </c>
      <c r="B561" s="2" t="s">
        <v>109</v>
      </c>
      <c r="C561" s="2" t="s">
        <v>84</v>
      </c>
      <c r="D561" t="s">
        <v>80</v>
      </c>
      <c r="E561" s="2" t="s">
        <v>84</v>
      </c>
      <c r="F561" t="s">
        <v>195</v>
      </c>
      <c r="G561" s="50">
        <v>161088.95000000001</v>
      </c>
      <c r="H561" s="50">
        <v>200363.57</v>
      </c>
      <c r="I561" s="50">
        <v>226124.97</v>
      </c>
      <c r="J561" s="50">
        <v>169517.25</v>
      </c>
      <c r="K561" s="50">
        <v>199976.44</v>
      </c>
      <c r="L561" s="50">
        <v>957071.17999999993</v>
      </c>
      <c r="M561" s="53">
        <f t="shared" si="8"/>
        <v>191414.23599999998</v>
      </c>
    </row>
    <row r="562" spans="1:13" x14ac:dyDescent="0.25">
      <c r="A562" s="2" t="str">
        <f>INDEX(Departments[#Data],MATCH(B562,Departments[[#Data],[Department]],0),2)</f>
        <v>Small</v>
      </c>
      <c r="B562" s="2" t="s">
        <v>109</v>
      </c>
      <c r="C562" s="2" t="s">
        <v>84</v>
      </c>
      <c r="D562" t="s">
        <v>80</v>
      </c>
      <c r="E562" s="2" t="s">
        <v>84</v>
      </c>
      <c r="F562" t="s">
        <v>196</v>
      </c>
      <c r="G562" s="50">
        <v>47945.66</v>
      </c>
      <c r="H562" s="50">
        <v>40831.279999999999</v>
      </c>
      <c r="I562" s="50">
        <v>44475.32</v>
      </c>
      <c r="J562" s="50">
        <v>63428.49</v>
      </c>
      <c r="K562" s="50">
        <v>63879.37</v>
      </c>
      <c r="L562" s="50">
        <v>260560.12</v>
      </c>
      <c r="M562" s="53">
        <f t="shared" si="8"/>
        <v>52112.023999999998</v>
      </c>
    </row>
    <row r="563" spans="1:13" x14ac:dyDescent="0.25">
      <c r="A563" s="2" t="str">
        <f>INDEX(Departments[#Data],MATCH(B563,Departments[[#Data],[Department]],0),2)</f>
        <v>Small</v>
      </c>
      <c r="B563" s="2" t="s">
        <v>109</v>
      </c>
      <c r="C563" s="2" t="s">
        <v>84</v>
      </c>
      <c r="D563" t="s">
        <v>80</v>
      </c>
      <c r="E563" s="2" t="s">
        <v>84</v>
      </c>
      <c r="F563" t="s">
        <v>197</v>
      </c>
      <c r="G563" s="50">
        <v>30776.65</v>
      </c>
      <c r="H563" s="50">
        <v>51307.14</v>
      </c>
      <c r="I563" s="50">
        <v>45664.1</v>
      </c>
      <c r="J563" s="50">
        <v>38925.879999999997</v>
      </c>
      <c r="K563" s="50">
        <v>25012.71</v>
      </c>
      <c r="L563" s="50">
        <v>191686.48</v>
      </c>
      <c r="M563" s="53">
        <f t="shared" si="8"/>
        <v>38337.296000000002</v>
      </c>
    </row>
    <row r="564" spans="1:13" x14ac:dyDescent="0.25">
      <c r="A564" s="2" t="str">
        <f>INDEX(Departments[#Data],MATCH(B564,Departments[[#Data],[Department]],0),2)</f>
        <v>Small</v>
      </c>
      <c r="B564" s="2" t="s">
        <v>109</v>
      </c>
      <c r="C564" s="2" t="s">
        <v>84</v>
      </c>
      <c r="D564" t="s">
        <v>80</v>
      </c>
      <c r="E564" s="2" t="s">
        <v>84</v>
      </c>
      <c r="F564" t="s">
        <v>215</v>
      </c>
      <c r="G564" s="50">
        <v>694254.62</v>
      </c>
      <c r="H564" s="50">
        <v>463321.36</v>
      </c>
      <c r="I564" s="50">
        <v>645004.31000000006</v>
      </c>
      <c r="J564" s="50">
        <v>662567.12</v>
      </c>
      <c r="K564" s="50">
        <v>766017.12</v>
      </c>
      <c r="L564" s="50">
        <v>3231164.5300000003</v>
      </c>
      <c r="M564" s="53">
        <f t="shared" si="8"/>
        <v>646232.90600000008</v>
      </c>
    </row>
    <row r="565" spans="1:13" x14ac:dyDescent="0.25">
      <c r="A565" s="2" t="str">
        <f>INDEX(Departments[#Data],MATCH(B565,Departments[[#Data],[Department]],0),2)</f>
        <v>Small</v>
      </c>
      <c r="B565" s="2" t="s">
        <v>109</v>
      </c>
      <c r="C565" s="2" t="s">
        <v>84</v>
      </c>
      <c r="D565" t="s">
        <v>80</v>
      </c>
      <c r="E565" s="2" t="s">
        <v>84</v>
      </c>
      <c r="F565" t="s">
        <v>198</v>
      </c>
      <c r="G565" s="50">
        <v>2199431.87</v>
      </c>
      <c r="H565" s="50">
        <v>1874622.22</v>
      </c>
      <c r="I565" s="50">
        <v>0</v>
      </c>
      <c r="J565" s="50"/>
      <c r="K565" s="50"/>
      <c r="L565" s="50">
        <v>4074054.09</v>
      </c>
      <c r="M565" s="53">
        <f t="shared" si="8"/>
        <v>2037027.0449999999</v>
      </c>
    </row>
    <row r="566" spans="1:13" x14ac:dyDescent="0.25">
      <c r="A566" s="2" t="str">
        <f>INDEX(Departments[#Data],MATCH(B566,Departments[[#Data],[Department]],0),2)</f>
        <v>Small</v>
      </c>
      <c r="B566" s="2" t="s">
        <v>109</v>
      </c>
      <c r="C566" s="2" t="s">
        <v>84</v>
      </c>
      <c r="D566" t="s">
        <v>200</v>
      </c>
      <c r="E566" s="2" t="s">
        <v>84</v>
      </c>
      <c r="F566" t="s">
        <v>201</v>
      </c>
      <c r="G566" s="50"/>
      <c r="H566" s="50">
        <v>167297.15</v>
      </c>
      <c r="I566" s="50"/>
      <c r="J566" s="50"/>
      <c r="K566" s="50"/>
      <c r="L566" s="50">
        <v>167297.15</v>
      </c>
      <c r="M566" s="53">
        <f t="shared" si="8"/>
        <v>167297.15</v>
      </c>
    </row>
    <row r="567" spans="1:13" x14ac:dyDescent="0.25">
      <c r="A567" s="2" t="str">
        <f>INDEX(Departments[#Data],MATCH(B567,Departments[[#Data],[Department]],0),2)</f>
        <v>Small</v>
      </c>
      <c r="B567" s="2" t="s">
        <v>109</v>
      </c>
      <c r="C567" s="2" t="s">
        <v>84</v>
      </c>
      <c r="D567" t="s">
        <v>202</v>
      </c>
      <c r="E567" s="2" t="s">
        <v>84</v>
      </c>
      <c r="F567" t="s">
        <v>203</v>
      </c>
      <c r="G567" s="50">
        <v>249581.65</v>
      </c>
      <c r="H567" s="50">
        <v>264317.42000000004</v>
      </c>
      <c r="I567" s="50">
        <v>265670.03000000003</v>
      </c>
      <c r="J567" s="50">
        <v>321909.61</v>
      </c>
      <c r="K567" s="50">
        <v>349990.53</v>
      </c>
      <c r="L567" s="50">
        <v>1451469.24</v>
      </c>
      <c r="M567" s="53">
        <f t="shared" si="8"/>
        <v>290293.848</v>
      </c>
    </row>
    <row r="568" spans="1:13" x14ac:dyDescent="0.25">
      <c r="A568" s="2" t="str">
        <f>INDEX(Departments[#Data],MATCH(B568,Departments[[#Data],[Department]],0),2)</f>
        <v>Small</v>
      </c>
      <c r="B568" s="2" t="s">
        <v>109</v>
      </c>
      <c r="C568" s="2" t="s">
        <v>204</v>
      </c>
      <c r="D568" t="s">
        <v>178</v>
      </c>
      <c r="E568" s="2" t="s">
        <v>205</v>
      </c>
      <c r="F568" t="s">
        <v>207</v>
      </c>
      <c r="G568" s="50">
        <v>218294</v>
      </c>
      <c r="H568" s="50"/>
      <c r="I568" s="50"/>
      <c r="J568" s="50"/>
      <c r="K568" s="50"/>
      <c r="L568" s="50">
        <v>218294</v>
      </c>
      <c r="M568" s="53">
        <f t="shared" si="8"/>
        <v>218294</v>
      </c>
    </row>
    <row r="569" spans="1:13" x14ac:dyDescent="0.25">
      <c r="A569" s="2" t="str">
        <f>INDEX(Departments[#Data],MATCH(B569,Departments[[#Data],[Department]],0),2)</f>
        <v>Small</v>
      </c>
      <c r="B569" s="2" t="s">
        <v>109</v>
      </c>
      <c r="C569" s="2" t="s">
        <v>204</v>
      </c>
      <c r="D569" t="s">
        <v>178</v>
      </c>
      <c r="E569" s="2" t="s">
        <v>205</v>
      </c>
      <c r="F569" t="s">
        <v>229</v>
      </c>
      <c r="G569" s="50">
        <v>5990</v>
      </c>
      <c r="H569" s="50"/>
      <c r="I569" s="50"/>
      <c r="J569" s="50"/>
      <c r="K569" s="50"/>
      <c r="L569" s="50">
        <v>5990</v>
      </c>
      <c r="M569" s="53">
        <f t="shared" si="8"/>
        <v>5990</v>
      </c>
    </row>
    <row r="570" spans="1:13" x14ac:dyDescent="0.25">
      <c r="A570" s="2" t="str">
        <f>INDEX(Departments[#Data],MATCH(B570,Departments[[#Data],[Department]],0),2)</f>
        <v>Small</v>
      </c>
      <c r="B570" s="2" t="s">
        <v>109</v>
      </c>
      <c r="C570" s="2" t="s">
        <v>208</v>
      </c>
      <c r="D570" t="s">
        <v>171</v>
      </c>
      <c r="E570" s="2" t="s">
        <v>173</v>
      </c>
      <c r="F570" t="s">
        <v>209</v>
      </c>
      <c r="G570" s="50">
        <v>0</v>
      </c>
      <c r="H570" s="50">
        <v>11831.77</v>
      </c>
      <c r="I570" s="50">
        <v>15753.16</v>
      </c>
      <c r="J570" s="50">
        <v>6915.48</v>
      </c>
      <c r="K570" s="50">
        <v>4251.0199999999995</v>
      </c>
      <c r="L570" s="50">
        <v>38751.429999999993</v>
      </c>
      <c r="M570" s="53">
        <f t="shared" si="8"/>
        <v>9687.8575000000001</v>
      </c>
    </row>
    <row r="571" spans="1:13" x14ac:dyDescent="0.25">
      <c r="A571" s="2" t="str">
        <f>INDEX(Departments[#Data],MATCH(B571,Departments[[#Data],[Department]],0),2)</f>
        <v>Small</v>
      </c>
      <c r="B571" s="2" t="s">
        <v>109</v>
      </c>
      <c r="C571" s="2" t="s">
        <v>208</v>
      </c>
      <c r="D571" t="s">
        <v>171</v>
      </c>
      <c r="E571" s="2" t="s">
        <v>173</v>
      </c>
      <c r="F571" t="s">
        <v>210</v>
      </c>
      <c r="G571" s="50">
        <v>0</v>
      </c>
      <c r="H571" s="50">
        <v>228174.75</v>
      </c>
      <c r="I571" s="50">
        <v>391399.61</v>
      </c>
      <c r="J571" s="50"/>
      <c r="K571" s="50"/>
      <c r="L571" s="50">
        <v>619574.36</v>
      </c>
      <c r="M571" s="53">
        <f t="shared" si="8"/>
        <v>309787.18</v>
      </c>
    </row>
    <row r="572" spans="1:13" x14ac:dyDescent="0.25">
      <c r="A572" s="2" t="str">
        <f>INDEX(Departments[#Data],MATCH(B572,Departments[[#Data],[Department]],0),2)</f>
        <v>Small</v>
      </c>
      <c r="B572" s="2" t="s">
        <v>109</v>
      </c>
      <c r="C572" s="2" t="s">
        <v>208</v>
      </c>
      <c r="D572" t="s">
        <v>171</v>
      </c>
      <c r="E572" s="2" t="s">
        <v>173</v>
      </c>
      <c r="F572" t="s">
        <v>211</v>
      </c>
      <c r="G572" s="50">
        <v>20187.54</v>
      </c>
      <c r="H572" s="50">
        <v>0</v>
      </c>
      <c r="I572" s="50"/>
      <c r="J572" s="50">
        <v>2980</v>
      </c>
      <c r="K572" s="50">
        <v>6840</v>
      </c>
      <c r="L572" s="50">
        <v>30007.54</v>
      </c>
      <c r="M572" s="53">
        <f t="shared" si="8"/>
        <v>10002.513333333334</v>
      </c>
    </row>
    <row r="573" spans="1:13" x14ac:dyDescent="0.25">
      <c r="A573" s="2" t="str">
        <f>INDEX(Departments[#Data],MATCH(B573,Departments[[#Data],[Department]],0),2)</f>
        <v>Small</v>
      </c>
      <c r="B573" s="2" t="s">
        <v>109</v>
      </c>
      <c r="C573" s="2" t="s">
        <v>208</v>
      </c>
      <c r="D573" t="s">
        <v>171</v>
      </c>
      <c r="E573" s="2" t="s">
        <v>173</v>
      </c>
      <c r="F573" t="s">
        <v>208</v>
      </c>
      <c r="G573" s="50">
        <v>12353.46</v>
      </c>
      <c r="H573" s="50">
        <v>138768.95999999999</v>
      </c>
      <c r="I573" s="50">
        <v>156931.20000000001</v>
      </c>
      <c r="J573" s="50">
        <v>126115.92</v>
      </c>
      <c r="K573" s="50">
        <v>155131.20000000001</v>
      </c>
      <c r="L573" s="50">
        <v>589300.74</v>
      </c>
      <c r="M573" s="53">
        <f t="shared" si="8"/>
        <v>117860.148</v>
      </c>
    </row>
    <row r="574" spans="1:13" x14ac:dyDescent="0.25">
      <c r="A574" s="2" t="str">
        <f>INDEX(Departments[#Data],MATCH(B574,Departments[[#Data],[Department]],0),2)</f>
        <v>Small</v>
      </c>
      <c r="B574" s="2" t="s">
        <v>109</v>
      </c>
      <c r="C574" s="2" t="s">
        <v>208</v>
      </c>
      <c r="D574" t="s">
        <v>171</v>
      </c>
      <c r="E574" s="2" t="s">
        <v>173</v>
      </c>
      <c r="F574" t="s">
        <v>212</v>
      </c>
      <c r="G574" s="50">
        <v>0</v>
      </c>
      <c r="H574" s="50"/>
      <c r="I574" s="50"/>
      <c r="J574" s="50"/>
      <c r="K574" s="50"/>
      <c r="L574" s="50">
        <v>0</v>
      </c>
      <c r="M574" s="53">
        <f t="shared" si="8"/>
        <v>0</v>
      </c>
    </row>
    <row r="575" spans="1:13" x14ac:dyDescent="0.25">
      <c r="A575" s="2" t="str">
        <f>INDEX(Departments[#Data],MATCH(B575,Departments[[#Data],[Department]],0),2)</f>
        <v>Small</v>
      </c>
      <c r="B575" s="51" t="s">
        <v>109</v>
      </c>
      <c r="C575" s="2" t="s">
        <v>208</v>
      </c>
      <c r="D575" t="s">
        <v>171</v>
      </c>
      <c r="E575" s="2" t="s">
        <v>173</v>
      </c>
      <c r="F575" t="s">
        <v>213</v>
      </c>
      <c r="G575" s="50">
        <v>1547612.66</v>
      </c>
      <c r="H575" s="50">
        <v>1636250.92</v>
      </c>
      <c r="I575" s="50">
        <v>1378014.72</v>
      </c>
      <c r="J575" s="50">
        <v>1420575.72</v>
      </c>
      <c r="K575" s="50">
        <v>1122787.1200000001</v>
      </c>
      <c r="L575" s="50">
        <v>7105241.1400000006</v>
      </c>
      <c r="M575" s="53">
        <f t="shared" si="8"/>
        <v>1421048.2279999999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F8C0E6-E933-45A6-877D-0C706FBD4B84}">
  <dimension ref="A1:U176"/>
  <sheetViews>
    <sheetView zoomScale="80" zoomScaleNormal="80" workbookViewId="0">
      <selection activeCell="E3" sqref="E3"/>
    </sheetView>
  </sheetViews>
  <sheetFormatPr defaultRowHeight="15" x14ac:dyDescent="0.25"/>
  <cols>
    <col min="1" max="1" width="32.5703125" customWidth="1"/>
    <col min="2" max="2" width="41.28515625" bestFit="1" customWidth="1"/>
    <col min="3" max="3" width="11.5703125" customWidth="1"/>
    <col min="4" max="4" width="13.7109375" customWidth="1"/>
    <col min="5" max="5" width="12.28515625" style="56" customWidth="1"/>
    <col min="6" max="6" width="12.28515625" style="65" customWidth="1"/>
    <col min="7" max="7" width="15.7109375" customWidth="1"/>
    <col min="8" max="11" width="13.85546875" style="53" customWidth="1"/>
    <col min="12" max="12" width="12.28515625" style="65" customWidth="1"/>
    <col min="13" max="16" width="13.85546875" style="53" bestFit="1" customWidth="1"/>
    <col min="17" max="21" width="14.140625" customWidth="1"/>
  </cols>
  <sheetData>
    <row r="1" spans="1:21" x14ac:dyDescent="0.25">
      <c r="G1" s="69"/>
      <c r="H1" s="142" t="s">
        <v>159</v>
      </c>
      <c r="I1" s="142"/>
      <c r="J1" s="142"/>
      <c r="K1" s="142"/>
      <c r="L1" s="143" t="s">
        <v>158</v>
      </c>
      <c r="M1" s="143"/>
      <c r="N1" s="143"/>
      <c r="O1" s="143"/>
      <c r="P1" s="143"/>
    </row>
    <row r="2" spans="1:21" ht="33.75" x14ac:dyDescent="0.25">
      <c r="A2" s="54" t="s">
        <v>114</v>
      </c>
      <c r="B2" s="54" t="s">
        <v>1</v>
      </c>
      <c r="C2" s="54" t="s">
        <v>0</v>
      </c>
      <c r="D2" s="54" t="s">
        <v>139</v>
      </c>
      <c r="E2" s="54" t="s">
        <v>138</v>
      </c>
      <c r="F2" s="64" t="s">
        <v>127</v>
      </c>
      <c r="G2" s="54" t="s">
        <v>128</v>
      </c>
      <c r="H2" s="64" t="s">
        <v>145</v>
      </c>
      <c r="I2" s="64" t="s">
        <v>146</v>
      </c>
      <c r="J2" s="64" t="s">
        <v>147</v>
      </c>
      <c r="K2" s="64" t="s">
        <v>148</v>
      </c>
      <c r="L2" s="64" t="s">
        <v>142</v>
      </c>
      <c r="M2" s="64" t="s">
        <v>145</v>
      </c>
      <c r="N2" s="64" t="s">
        <v>146</v>
      </c>
      <c r="O2" s="64" t="s">
        <v>147</v>
      </c>
      <c r="P2" s="64" t="s">
        <v>148</v>
      </c>
      <c r="Q2" s="54" t="s">
        <v>157</v>
      </c>
      <c r="R2" s="54" t="s">
        <v>160</v>
      </c>
      <c r="S2" s="54" t="s">
        <v>161</v>
      </c>
      <c r="T2" s="54" t="s">
        <v>162</v>
      </c>
      <c r="U2" s="54" t="s">
        <v>163</v>
      </c>
    </row>
    <row r="3" spans="1:21" ht="15.75" customHeight="1" x14ac:dyDescent="0.25">
      <c r="A3" t="s">
        <v>2</v>
      </c>
      <c r="B3" t="s">
        <v>2</v>
      </c>
      <c r="C3">
        <f>INDEX(Positions[#Data],MATCH(Calculations!B3,Positions[[#Data],[Role]],0),IF(Cover!$P$8 = "Small", 3, IF(Cover!$P$8  = "Medium", 4, 5)))</f>
        <v>14</v>
      </c>
      <c r="D3" s="63">
        <v>1</v>
      </c>
      <c r="E3" s="63">
        <v>1</v>
      </c>
      <c r="F3" s="65">
        <f>IF(C3&gt;9, INDEX(SalaryLevels[#Data],MATCH(Calculations!C3,SalaryLevels[[#Data],[Salary Level]],0),IF(Cover!$P$10 = "Base", 3, IF(Cover!$P$10  = "Level Average", 7, 8))), 1.37* INDEX(SalaryLevels[#Data],MATCH(Calculations!C3,SalaryLevels[[#Data],[Salary Level]],0),IF(Cover!$P$10 = "Base", 3, IF(Cover!$P$10  = "Level Average", 7, 8))))</f>
        <v>1251183</v>
      </c>
      <c r="G3" s="66">
        <f t="shared" ref="G3:G34" si="0">F3*D3</f>
        <v>1251183</v>
      </c>
      <c r="H3" s="53">
        <f>G3*(1+Cover!$P$12)</f>
        <v>1294974.4049999998</v>
      </c>
      <c r="I3" s="53">
        <f>H3*(1+Cover!$P$12)</f>
        <v>1340298.5091749998</v>
      </c>
      <c r="J3" s="53">
        <f>I3*(1+Cover!$P$12)</f>
        <v>1387208.9569961247</v>
      </c>
      <c r="K3" s="53">
        <f>J3*(1+Cover!$P$12)</f>
        <v>1435761.2704909889</v>
      </c>
      <c r="L3" s="65">
        <f t="shared" ref="L3:L34" si="1">F3*E3</f>
        <v>1251183</v>
      </c>
      <c r="M3" s="53">
        <f>L3*(1+Cover!$P$12)</f>
        <v>1294974.4049999998</v>
      </c>
      <c r="N3" s="53">
        <f>M3*(1+Cover!$P$12)</f>
        <v>1340298.5091749998</v>
      </c>
      <c r="O3" s="53">
        <f>N3*(1+Cover!$P$12)</f>
        <v>1387208.9569961247</v>
      </c>
      <c r="P3" s="53">
        <f>O3*(1+Cover!$P$12)</f>
        <v>1435761.2704909889</v>
      </c>
      <c r="Q3" s="66">
        <f>G3-L3</f>
        <v>0</v>
      </c>
      <c r="R3" s="66">
        <f t="shared" ref="R3:U3" si="2">H3-M3</f>
        <v>0</v>
      </c>
      <c r="S3" s="66">
        <f t="shared" si="2"/>
        <v>0</v>
      </c>
      <c r="T3" s="66">
        <f t="shared" si="2"/>
        <v>0</v>
      </c>
      <c r="U3" s="66">
        <f t="shared" si="2"/>
        <v>0</v>
      </c>
    </row>
    <row r="4" spans="1:21" x14ac:dyDescent="0.25">
      <c r="A4" t="s">
        <v>2</v>
      </c>
      <c r="B4" t="s">
        <v>25</v>
      </c>
      <c r="C4">
        <f>INDEX(Positions[#Data],MATCH(Calculations!B4,Positions[[#Data],[Role]],0),IF(Cover!$P$8 = "Small", 3, IF(Cover!$P$8  = "Medium", 4, 5)))</f>
        <v>8</v>
      </c>
      <c r="D4" s="63">
        <v>1</v>
      </c>
      <c r="E4" s="63">
        <v>1</v>
      </c>
      <c r="F4" s="65">
        <f>IF(C4&gt;9, INDEX(SalaryLevels[#Data],MATCH(Calculations!C4,SalaryLevels[[#Data],[Salary Level]],0),IF(Cover!$P$10 = "Base", 3, IF(Cover!$P$10  = "Level Average", 7, 8))), 1.37* INDEX(SalaryLevels[#Data],MATCH(Calculations!C4,SalaryLevels[[#Data],[Salary Level]],0),IF(Cover!$P$10 = "Base", 3, IF(Cover!$P$10  = "Level Average", 7, 8))))</f>
        <v>440513.91000000003</v>
      </c>
      <c r="G4" s="66">
        <f t="shared" si="0"/>
        <v>440513.91000000003</v>
      </c>
      <c r="H4" s="53">
        <f>G4*(1+Cover!$P$12)</f>
        <v>455931.89685000002</v>
      </c>
      <c r="I4" s="53">
        <f>H4*(1+Cover!$P$12)</f>
        <v>471889.51323975</v>
      </c>
      <c r="J4" s="53">
        <f>I4*(1+Cover!$P$12)</f>
        <v>488405.64620314119</v>
      </c>
      <c r="K4" s="53">
        <f>J4*(1+Cover!$P$12)</f>
        <v>505499.84382025112</v>
      </c>
      <c r="L4" s="65">
        <f t="shared" si="1"/>
        <v>440513.91000000003</v>
      </c>
      <c r="M4" s="53">
        <f>L4*(1+Cover!$P$12)</f>
        <v>455931.89685000002</v>
      </c>
      <c r="N4" s="53">
        <f>M4*(1+Cover!$P$12)</f>
        <v>471889.51323975</v>
      </c>
      <c r="O4" s="53">
        <f>N4*(1+Cover!$P$12)</f>
        <v>488405.64620314119</v>
      </c>
      <c r="P4" s="53">
        <f>O4*(1+Cover!$P$12)</f>
        <v>505499.84382025112</v>
      </c>
      <c r="Q4" s="66">
        <f t="shared" ref="Q4:Q63" si="3">G4-L4</f>
        <v>0</v>
      </c>
      <c r="R4" s="66">
        <f t="shared" ref="R4:R63" si="4">H4-M4</f>
        <v>0</v>
      </c>
      <c r="S4" s="66">
        <f t="shared" ref="S4:S63" si="5">I4-N4</f>
        <v>0</v>
      </c>
      <c r="T4" s="66">
        <f t="shared" ref="T4:T63" si="6">J4-O4</f>
        <v>0</v>
      </c>
      <c r="U4" s="66">
        <f t="shared" ref="U4:U63" si="7">K4-P4</f>
        <v>0</v>
      </c>
    </row>
    <row r="5" spans="1:21" x14ac:dyDescent="0.25">
      <c r="A5" t="s">
        <v>115</v>
      </c>
      <c r="B5" t="s">
        <v>122</v>
      </c>
      <c r="C5">
        <f>INDEX(Positions[#Data],MATCH(Calculations!B5,Positions[[#Data],[Role]],0),IF(Cover!$P$8 = "Small", 3, IF(Cover!$P$8  = "Medium", 4, 5)))</f>
        <v>13</v>
      </c>
      <c r="D5" s="63">
        <v>1</v>
      </c>
      <c r="E5" s="63">
        <v>1</v>
      </c>
      <c r="F5" s="65">
        <f>IF(C5&gt;9, INDEX(SalaryLevels[#Data],MATCH(Calculations!C5,SalaryLevels[[#Data],[Salary Level]],0),IF(Cover!$P$10 = "Base", 3, IF(Cover!$P$10  = "Level Average", 7, 8))), 1.37* INDEX(SalaryLevels[#Data],MATCH(Calculations!C5,SalaryLevels[[#Data],[Salary Level]],0),IF(Cover!$P$10 = "Base", 3, IF(Cover!$P$10  = "Level Average", 7, 8))))</f>
        <v>1057326</v>
      </c>
      <c r="G5" s="66">
        <f t="shared" si="0"/>
        <v>1057326</v>
      </c>
      <c r="H5" s="53">
        <f>G5*(1+Cover!$P$12)</f>
        <v>1094332.4099999999</v>
      </c>
      <c r="I5" s="53">
        <f>H5*(1+Cover!$P$12)</f>
        <v>1132634.0443499999</v>
      </c>
      <c r="J5" s="53">
        <f>I5*(1+Cover!$P$12)</f>
        <v>1172276.2359022498</v>
      </c>
      <c r="K5" s="53">
        <f>J5*(1+Cover!$P$12)</f>
        <v>1213305.9041588285</v>
      </c>
      <c r="L5" s="65">
        <f t="shared" si="1"/>
        <v>1057326</v>
      </c>
      <c r="M5" s="53">
        <f>L5*(1+Cover!$P$12)</f>
        <v>1094332.4099999999</v>
      </c>
      <c r="N5" s="53">
        <f>M5*(1+Cover!$P$12)</f>
        <v>1132634.0443499999</v>
      </c>
      <c r="O5" s="53">
        <f>N5*(1+Cover!$P$12)</f>
        <v>1172276.2359022498</v>
      </c>
      <c r="P5" s="53">
        <f>O5*(1+Cover!$P$12)</f>
        <v>1213305.9041588285</v>
      </c>
      <c r="Q5" s="66">
        <f t="shared" si="3"/>
        <v>0</v>
      </c>
      <c r="R5" s="66">
        <f t="shared" si="4"/>
        <v>0</v>
      </c>
      <c r="S5" s="66">
        <f t="shared" si="5"/>
        <v>0</v>
      </c>
      <c r="T5" s="66">
        <f t="shared" si="6"/>
        <v>0</v>
      </c>
      <c r="U5" s="66">
        <f t="shared" si="7"/>
        <v>0</v>
      </c>
    </row>
    <row r="6" spans="1:21" x14ac:dyDescent="0.25">
      <c r="A6" t="s">
        <v>115</v>
      </c>
      <c r="B6" t="s">
        <v>27</v>
      </c>
      <c r="C6">
        <f>INDEX(Positions[#Data],MATCH(Calculations!B6,Positions[[#Data],[Role]],0),IF(Cover!$P$8 = "Small", 3, IF(Cover!$P$8  = "Medium", 4, 5)))</f>
        <v>12</v>
      </c>
      <c r="D6" s="63">
        <v>1</v>
      </c>
      <c r="E6" s="63">
        <v>1</v>
      </c>
      <c r="F6" s="65">
        <f>IF(C6&gt;9, INDEX(SalaryLevels[#Data],MATCH(Calculations!C6,SalaryLevels[[#Data],[Salary Level]],0),IF(Cover!$P$10 = "Base", 3, IF(Cover!$P$10  = "Level Average", 7, 8))), 1.37* INDEX(SalaryLevels[#Data],MATCH(Calculations!C6,SalaryLevels[[#Data],[Salary Level]],0),IF(Cover!$P$10 = "Base", 3, IF(Cover!$P$10  = "Level Average", 7, 8))))</f>
        <v>882042</v>
      </c>
      <c r="G6" s="66">
        <f t="shared" si="0"/>
        <v>882042</v>
      </c>
      <c r="H6" s="53">
        <f>G6*(1+Cover!$P$12)</f>
        <v>912913.47</v>
      </c>
      <c r="I6" s="53">
        <f>H6*(1+Cover!$P$12)</f>
        <v>944865.44144999993</v>
      </c>
      <c r="J6" s="53">
        <f>I6*(1+Cover!$P$12)</f>
        <v>977935.73190074984</v>
      </c>
      <c r="K6" s="53">
        <f>J6*(1+Cover!$P$12)</f>
        <v>1012163.482517276</v>
      </c>
      <c r="L6" s="65">
        <f t="shared" si="1"/>
        <v>882042</v>
      </c>
      <c r="M6" s="53">
        <f>L6*(1+Cover!$P$12)</f>
        <v>912913.47</v>
      </c>
      <c r="N6" s="53">
        <f>M6*(1+Cover!$P$12)</f>
        <v>944865.44144999993</v>
      </c>
      <c r="O6" s="53">
        <f>N6*(1+Cover!$P$12)</f>
        <v>977935.73190074984</v>
      </c>
      <c r="P6" s="53">
        <f>O6*(1+Cover!$P$12)</f>
        <v>1012163.482517276</v>
      </c>
      <c r="Q6" s="66">
        <f t="shared" si="3"/>
        <v>0</v>
      </c>
      <c r="R6" s="66">
        <f t="shared" si="4"/>
        <v>0</v>
      </c>
      <c r="S6" s="66">
        <f t="shared" si="5"/>
        <v>0</v>
      </c>
      <c r="T6" s="66">
        <f t="shared" si="6"/>
        <v>0</v>
      </c>
      <c r="U6" s="66">
        <f t="shared" si="7"/>
        <v>0</v>
      </c>
    </row>
    <row r="7" spans="1:21" x14ac:dyDescent="0.25">
      <c r="A7" t="s">
        <v>115</v>
      </c>
      <c r="B7" t="s">
        <v>8</v>
      </c>
      <c r="C7">
        <f>INDEX(Positions[#Data],MATCH(Calculations!B7,Positions[[#Data],[Role]],0),IF(Cover!$P$8 = "Small", 3, IF(Cover!$P$8  = "Medium", 4, 5)))</f>
        <v>9</v>
      </c>
      <c r="D7" s="63">
        <v>1</v>
      </c>
      <c r="E7" s="63">
        <v>1</v>
      </c>
      <c r="F7" s="65">
        <f>IF(C7&gt;9, INDEX(SalaryLevels[#Data],MATCH(Calculations!C7,SalaryLevels[[#Data],[Salary Level]],0),IF(Cover!$P$10 = "Base", 3, IF(Cover!$P$10  = "Level Average", 7, 8))), 1.37* INDEX(SalaryLevels[#Data],MATCH(Calculations!C7,SalaryLevels[[#Data],[Salary Level]],0),IF(Cover!$P$10 = "Base", 3, IF(Cover!$P$10  = "Level Average", 7, 8))))</f>
        <v>523675.65</v>
      </c>
      <c r="G7" s="66">
        <f t="shared" si="0"/>
        <v>523675.65</v>
      </c>
      <c r="H7" s="53">
        <f>G7*(1+Cover!$P$12)</f>
        <v>542004.29775000003</v>
      </c>
      <c r="I7" s="53">
        <f>H7*(1+Cover!$P$12)</f>
        <v>560974.44817124994</v>
      </c>
      <c r="J7" s="53">
        <f>I7*(1+Cover!$P$12)</f>
        <v>580608.55385724362</v>
      </c>
      <c r="K7" s="53">
        <f>J7*(1+Cover!$P$12)</f>
        <v>600929.85324224713</v>
      </c>
      <c r="L7" s="65">
        <f t="shared" si="1"/>
        <v>523675.65</v>
      </c>
      <c r="M7" s="53">
        <f>L7*(1+Cover!$P$12)</f>
        <v>542004.29775000003</v>
      </c>
      <c r="N7" s="53">
        <f>M7*(1+Cover!$P$12)</f>
        <v>560974.44817124994</v>
      </c>
      <c r="O7" s="53">
        <f>N7*(1+Cover!$P$12)</f>
        <v>580608.55385724362</v>
      </c>
      <c r="P7" s="53">
        <f>O7*(1+Cover!$P$12)</f>
        <v>600929.85324224713</v>
      </c>
      <c r="Q7" s="66">
        <f t="shared" si="3"/>
        <v>0</v>
      </c>
      <c r="R7" s="66">
        <f t="shared" si="4"/>
        <v>0</v>
      </c>
      <c r="S7" s="66">
        <f t="shared" si="5"/>
        <v>0</v>
      </c>
      <c r="T7" s="66">
        <f t="shared" si="6"/>
        <v>0</v>
      </c>
      <c r="U7" s="66">
        <f t="shared" si="7"/>
        <v>0</v>
      </c>
    </row>
    <row r="8" spans="1:21" x14ac:dyDescent="0.25">
      <c r="A8" t="s">
        <v>115</v>
      </c>
      <c r="B8" t="s">
        <v>9</v>
      </c>
      <c r="C8">
        <f>INDEX(Positions[#Data],MATCH(Calculations!B8,Positions[[#Data],[Role]],0),IF(Cover!$P$8 = "Small", 3, IF(Cover!$P$8  = "Medium", 4, 5)))</f>
        <v>9</v>
      </c>
      <c r="D8" s="63">
        <v>1</v>
      </c>
      <c r="E8" s="63">
        <v>1</v>
      </c>
      <c r="F8" s="65">
        <f>IF(C8&gt;9, INDEX(SalaryLevels[#Data],MATCH(Calculations!C8,SalaryLevels[[#Data],[Salary Level]],0),IF(Cover!$P$10 = "Base", 3, IF(Cover!$P$10  = "Level Average", 7, 8))), 1.37* INDEX(SalaryLevels[#Data],MATCH(Calculations!C8,SalaryLevels[[#Data],[Salary Level]],0),IF(Cover!$P$10 = "Base", 3, IF(Cover!$P$10  = "Level Average", 7, 8))))</f>
        <v>523675.65</v>
      </c>
      <c r="G8" s="66">
        <f t="shared" si="0"/>
        <v>523675.65</v>
      </c>
      <c r="H8" s="53">
        <f>G8*(1+Cover!$P$12)</f>
        <v>542004.29775000003</v>
      </c>
      <c r="I8" s="53">
        <f>H8*(1+Cover!$P$12)</f>
        <v>560974.44817124994</v>
      </c>
      <c r="J8" s="53">
        <f>I8*(1+Cover!$P$12)</f>
        <v>580608.55385724362</v>
      </c>
      <c r="K8" s="53">
        <f>J8*(1+Cover!$P$12)</f>
        <v>600929.85324224713</v>
      </c>
      <c r="L8" s="65">
        <f t="shared" si="1"/>
        <v>523675.65</v>
      </c>
      <c r="M8" s="53">
        <f>L8*(1+Cover!$P$12)</f>
        <v>542004.29775000003</v>
      </c>
      <c r="N8" s="53">
        <f>M8*(1+Cover!$P$12)</f>
        <v>560974.44817124994</v>
      </c>
      <c r="O8" s="53">
        <f>N8*(1+Cover!$P$12)</f>
        <v>580608.55385724362</v>
      </c>
      <c r="P8" s="53">
        <f>O8*(1+Cover!$P$12)</f>
        <v>600929.85324224713</v>
      </c>
      <c r="Q8" s="66">
        <f t="shared" si="3"/>
        <v>0</v>
      </c>
      <c r="R8" s="66">
        <f t="shared" si="4"/>
        <v>0</v>
      </c>
      <c r="S8" s="66">
        <f t="shared" si="5"/>
        <v>0</v>
      </c>
      <c r="T8" s="66">
        <f t="shared" si="6"/>
        <v>0</v>
      </c>
      <c r="U8" s="66">
        <f t="shared" si="7"/>
        <v>0</v>
      </c>
    </row>
    <row r="9" spans="1:21" x14ac:dyDescent="0.25">
      <c r="A9" t="s">
        <v>115</v>
      </c>
      <c r="B9" t="s">
        <v>10</v>
      </c>
      <c r="C9">
        <f>INDEX(Positions[#Data],MATCH(Calculations!B9,Positions[[#Data],[Role]],0),IF(Cover!$P$8 = "Small", 3, IF(Cover!$P$8  = "Medium", 4, 5)))</f>
        <v>9</v>
      </c>
      <c r="D9" s="63">
        <v>1</v>
      </c>
      <c r="E9" s="63">
        <v>1</v>
      </c>
      <c r="F9" s="65">
        <f>IF(C9&gt;9, INDEX(SalaryLevels[#Data],MATCH(Calculations!C9,SalaryLevels[[#Data],[Salary Level]],0),IF(Cover!$P$10 = "Base", 3, IF(Cover!$P$10  = "Level Average", 7, 8))), 1.37* INDEX(SalaryLevels[#Data],MATCH(Calculations!C9,SalaryLevels[[#Data],[Salary Level]],0),IF(Cover!$P$10 = "Base", 3, IF(Cover!$P$10  = "Level Average", 7, 8))))</f>
        <v>523675.65</v>
      </c>
      <c r="G9" s="66">
        <f t="shared" si="0"/>
        <v>523675.65</v>
      </c>
      <c r="H9" s="53">
        <f>G9*(1+Cover!$P$12)</f>
        <v>542004.29775000003</v>
      </c>
      <c r="I9" s="53">
        <f>H9*(1+Cover!$P$12)</f>
        <v>560974.44817124994</v>
      </c>
      <c r="J9" s="53">
        <f>I9*(1+Cover!$P$12)</f>
        <v>580608.55385724362</v>
      </c>
      <c r="K9" s="53">
        <f>J9*(1+Cover!$P$12)</f>
        <v>600929.85324224713</v>
      </c>
      <c r="L9" s="65">
        <f t="shared" si="1"/>
        <v>523675.65</v>
      </c>
      <c r="M9" s="53">
        <f>L9*(1+Cover!$P$12)</f>
        <v>542004.29775000003</v>
      </c>
      <c r="N9" s="53">
        <f>M9*(1+Cover!$P$12)</f>
        <v>560974.44817124994</v>
      </c>
      <c r="O9" s="53">
        <f>N9*(1+Cover!$P$12)</f>
        <v>580608.55385724362</v>
      </c>
      <c r="P9" s="53">
        <f>O9*(1+Cover!$P$12)</f>
        <v>600929.85324224713</v>
      </c>
      <c r="Q9" s="66">
        <f t="shared" si="3"/>
        <v>0</v>
      </c>
      <c r="R9" s="66">
        <f t="shared" si="4"/>
        <v>0</v>
      </c>
      <c r="S9" s="66">
        <f t="shared" si="5"/>
        <v>0</v>
      </c>
      <c r="T9" s="66">
        <f t="shared" si="6"/>
        <v>0</v>
      </c>
      <c r="U9" s="66">
        <f t="shared" si="7"/>
        <v>0</v>
      </c>
    </row>
    <row r="10" spans="1:21" x14ac:dyDescent="0.25">
      <c r="A10" t="s">
        <v>115</v>
      </c>
      <c r="B10" t="s">
        <v>4</v>
      </c>
      <c r="C10">
        <f>INDEX(Positions[#Data],MATCH(Calculations!B10,Positions[[#Data],[Role]],0),IF(Cover!$P$8 = "Small", 3, IF(Cover!$P$8  = "Medium", 4, 5)))</f>
        <v>9</v>
      </c>
      <c r="D10" s="63">
        <v>1</v>
      </c>
      <c r="E10" s="63">
        <v>1</v>
      </c>
      <c r="F10" s="65">
        <f>IF(C10&gt;9, INDEX(SalaryLevels[#Data],MATCH(Calculations!C10,SalaryLevels[[#Data],[Salary Level]],0),IF(Cover!$P$10 = "Base", 3, IF(Cover!$P$10  = "Level Average", 7, 8))), 1.37* INDEX(SalaryLevels[#Data],MATCH(Calculations!C10,SalaryLevels[[#Data],[Salary Level]],0),IF(Cover!$P$10 = "Base", 3, IF(Cover!$P$10  = "Level Average", 7, 8))))</f>
        <v>523675.65</v>
      </c>
      <c r="G10" s="66">
        <f t="shared" si="0"/>
        <v>523675.65</v>
      </c>
      <c r="H10" s="53">
        <f>G10*(1+Cover!$P$12)</f>
        <v>542004.29775000003</v>
      </c>
      <c r="I10" s="53">
        <f>H10*(1+Cover!$P$12)</f>
        <v>560974.44817124994</v>
      </c>
      <c r="J10" s="53">
        <f>I10*(1+Cover!$P$12)</f>
        <v>580608.55385724362</v>
      </c>
      <c r="K10" s="53">
        <f>J10*(1+Cover!$P$12)</f>
        <v>600929.85324224713</v>
      </c>
      <c r="L10" s="65">
        <f t="shared" si="1"/>
        <v>523675.65</v>
      </c>
      <c r="M10" s="53">
        <f>L10*(1+Cover!$P$12)</f>
        <v>542004.29775000003</v>
      </c>
      <c r="N10" s="53">
        <f>M10*(1+Cover!$P$12)</f>
        <v>560974.44817124994</v>
      </c>
      <c r="O10" s="53">
        <f>N10*(1+Cover!$P$12)</f>
        <v>580608.55385724362</v>
      </c>
      <c r="P10" s="53">
        <f>O10*(1+Cover!$P$12)</f>
        <v>600929.85324224713</v>
      </c>
      <c r="Q10" s="66">
        <f t="shared" si="3"/>
        <v>0</v>
      </c>
      <c r="R10" s="66">
        <f t="shared" si="4"/>
        <v>0</v>
      </c>
      <c r="S10" s="66">
        <f t="shared" si="5"/>
        <v>0</v>
      </c>
      <c r="T10" s="66">
        <f t="shared" si="6"/>
        <v>0</v>
      </c>
      <c r="U10" s="66">
        <f t="shared" si="7"/>
        <v>0</v>
      </c>
    </row>
    <row r="11" spans="1:21" x14ac:dyDescent="0.25">
      <c r="A11" t="s">
        <v>115</v>
      </c>
      <c r="B11" t="s">
        <v>29</v>
      </c>
      <c r="C11">
        <f>INDEX(Positions[#Data],MATCH(Calculations!B11,Positions[[#Data],[Role]],0),IF(Cover!$P$8 = "Small", 3, IF(Cover!$P$8  = "Medium", 4, 5)))</f>
        <v>12</v>
      </c>
      <c r="D11" s="63">
        <v>1</v>
      </c>
      <c r="E11" s="63">
        <v>1</v>
      </c>
      <c r="F11" s="65">
        <f>IF(C11&gt;9, INDEX(SalaryLevels[#Data],MATCH(Calculations!C11,SalaryLevels[[#Data],[Salary Level]],0),IF(Cover!$P$10 = "Base", 3, IF(Cover!$P$10  = "Level Average", 7, 8))), 1.37* INDEX(SalaryLevels[#Data],MATCH(Calculations!C11,SalaryLevels[[#Data],[Salary Level]],0),IF(Cover!$P$10 = "Base", 3, IF(Cover!$P$10  = "Level Average", 7, 8))))</f>
        <v>882042</v>
      </c>
      <c r="G11" s="66">
        <f t="shared" si="0"/>
        <v>882042</v>
      </c>
      <c r="H11" s="53">
        <f>G11*(1+Cover!$P$12)</f>
        <v>912913.47</v>
      </c>
      <c r="I11" s="53">
        <f>H11*(1+Cover!$P$12)</f>
        <v>944865.44144999993</v>
      </c>
      <c r="J11" s="53">
        <f>I11*(1+Cover!$P$12)</f>
        <v>977935.73190074984</v>
      </c>
      <c r="K11" s="53">
        <f>J11*(1+Cover!$P$12)</f>
        <v>1012163.482517276</v>
      </c>
      <c r="L11" s="65">
        <f t="shared" si="1"/>
        <v>882042</v>
      </c>
      <c r="M11" s="53">
        <f>L11*(1+Cover!$P$12)</f>
        <v>912913.47</v>
      </c>
      <c r="N11" s="53">
        <f>M11*(1+Cover!$P$12)</f>
        <v>944865.44144999993</v>
      </c>
      <c r="O11" s="53">
        <f>N11*(1+Cover!$P$12)</f>
        <v>977935.73190074984</v>
      </c>
      <c r="P11" s="53">
        <f>O11*(1+Cover!$P$12)</f>
        <v>1012163.482517276</v>
      </c>
      <c r="Q11" s="66">
        <f t="shared" si="3"/>
        <v>0</v>
      </c>
      <c r="R11" s="66">
        <f t="shared" si="4"/>
        <v>0</v>
      </c>
      <c r="S11" s="66">
        <f t="shared" si="5"/>
        <v>0</v>
      </c>
      <c r="T11" s="66">
        <f t="shared" si="6"/>
        <v>0</v>
      </c>
      <c r="U11" s="66">
        <f t="shared" si="7"/>
        <v>0</v>
      </c>
    </row>
    <row r="12" spans="1:21" x14ac:dyDescent="0.25">
      <c r="A12" t="s">
        <v>115</v>
      </c>
      <c r="B12" t="s">
        <v>31</v>
      </c>
      <c r="C12">
        <f>INDEX(Positions[#Data],MATCH(Calculations!B12,Positions[[#Data],[Role]],0),IF(Cover!$P$8 = "Small", 3, IF(Cover!$P$8  = "Medium", 4, 5)))</f>
        <v>9</v>
      </c>
      <c r="D12" s="63">
        <v>1</v>
      </c>
      <c r="E12" s="63">
        <v>1</v>
      </c>
      <c r="F12" s="65">
        <f>IF(C12&gt;9, INDEX(SalaryLevels[#Data],MATCH(Calculations!C12,SalaryLevels[[#Data],[Salary Level]],0),IF(Cover!$P$10 = "Base", 3, IF(Cover!$P$10  = "Level Average", 7, 8))), 1.37* INDEX(SalaryLevels[#Data],MATCH(Calculations!C12,SalaryLevels[[#Data],[Salary Level]],0),IF(Cover!$P$10 = "Base", 3, IF(Cover!$P$10  = "Level Average", 7, 8))))</f>
        <v>523675.65</v>
      </c>
      <c r="G12" s="66">
        <f t="shared" si="0"/>
        <v>523675.65</v>
      </c>
      <c r="H12" s="53">
        <f>G12*(1+Cover!$P$12)</f>
        <v>542004.29775000003</v>
      </c>
      <c r="I12" s="53">
        <f>H12*(1+Cover!$P$12)</f>
        <v>560974.44817124994</v>
      </c>
      <c r="J12" s="53">
        <f>I12*(1+Cover!$P$12)</f>
        <v>580608.55385724362</v>
      </c>
      <c r="K12" s="53">
        <f>J12*(1+Cover!$P$12)</f>
        <v>600929.85324224713</v>
      </c>
      <c r="L12" s="65">
        <f t="shared" si="1"/>
        <v>523675.65</v>
      </c>
      <c r="M12" s="53">
        <f>L12*(1+Cover!$P$12)</f>
        <v>542004.29775000003</v>
      </c>
      <c r="N12" s="53">
        <f>M12*(1+Cover!$P$12)</f>
        <v>560974.44817124994</v>
      </c>
      <c r="O12" s="53">
        <f>N12*(1+Cover!$P$12)</f>
        <v>580608.55385724362</v>
      </c>
      <c r="P12" s="53">
        <f>O12*(1+Cover!$P$12)</f>
        <v>600929.85324224713</v>
      </c>
      <c r="Q12" s="66">
        <f t="shared" si="3"/>
        <v>0</v>
      </c>
      <c r="R12" s="66">
        <f t="shared" si="4"/>
        <v>0</v>
      </c>
      <c r="S12" s="66">
        <f t="shared" si="5"/>
        <v>0</v>
      </c>
      <c r="T12" s="66">
        <f t="shared" si="6"/>
        <v>0</v>
      </c>
      <c r="U12" s="66">
        <f t="shared" si="7"/>
        <v>0</v>
      </c>
    </row>
    <row r="13" spans="1:21" x14ac:dyDescent="0.25">
      <c r="A13" t="s">
        <v>115</v>
      </c>
      <c r="B13" t="s">
        <v>30</v>
      </c>
      <c r="C13">
        <f>INDEX(Positions[#Data],MATCH(Calculations!B13,Positions[[#Data],[Role]],0),IF(Cover!$P$8 = "Small", 3, IF(Cover!$P$8  = "Medium", 4, 5)))</f>
        <v>9</v>
      </c>
      <c r="D13" s="63">
        <v>1</v>
      </c>
      <c r="E13" s="63">
        <v>1</v>
      </c>
      <c r="F13" s="65">
        <f>IF(C13&gt;9, INDEX(SalaryLevels[#Data],MATCH(Calculations!C13,SalaryLevels[[#Data],[Salary Level]],0),IF(Cover!$P$10 = "Base", 3, IF(Cover!$P$10  = "Level Average", 7, 8))), 1.37* INDEX(SalaryLevels[#Data],MATCH(Calculations!C13,SalaryLevels[[#Data],[Salary Level]],0),IF(Cover!$P$10 = "Base", 3, IF(Cover!$P$10  = "Level Average", 7, 8))))</f>
        <v>523675.65</v>
      </c>
      <c r="G13" s="66">
        <f t="shared" si="0"/>
        <v>523675.65</v>
      </c>
      <c r="H13" s="53">
        <f>G13*(1+Cover!$P$12)</f>
        <v>542004.29775000003</v>
      </c>
      <c r="I13" s="53">
        <f>H13*(1+Cover!$P$12)</f>
        <v>560974.44817124994</v>
      </c>
      <c r="J13" s="53">
        <f>I13*(1+Cover!$P$12)</f>
        <v>580608.55385724362</v>
      </c>
      <c r="K13" s="53">
        <f>J13*(1+Cover!$P$12)</f>
        <v>600929.85324224713</v>
      </c>
      <c r="L13" s="65">
        <f t="shared" si="1"/>
        <v>523675.65</v>
      </c>
      <c r="M13" s="53">
        <f>L13*(1+Cover!$P$12)</f>
        <v>542004.29775000003</v>
      </c>
      <c r="N13" s="53">
        <f>M13*(1+Cover!$P$12)</f>
        <v>560974.44817124994</v>
      </c>
      <c r="O13" s="53">
        <f>N13*(1+Cover!$P$12)</f>
        <v>580608.55385724362</v>
      </c>
      <c r="P13" s="53">
        <f>O13*(1+Cover!$P$12)</f>
        <v>600929.85324224713</v>
      </c>
      <c r="Q13" s="66">
        <f t="shared" si="3"/>
        <v>0</v>
      </c>
      <c r="R13" s="66">
        <f t="shared" si="4"/>
        <v>0</v>
      </c>
      <c r="S13" s="66">
        <f t="shared" si="5"/>
        <v>0</v>
      </c>
      <c r="T13" s="66">
        <f t="shared" si="6"/>
        <v>0</v>
      </c>
      <c r="U13" s="66">
        <f t="shared" si="7"/>
        <v>0</v>
      </c>
    </row>
    <row r="14" spans="1:21" x14ac:dyDescent="0.25">
      <c r="A14" t="s">
        <v>115</v>
      </c>
      <c r="B14" t="s">
        <v>28</v>
      </c>
      <c r="C14">
        <f>INDEX(Positions[#Data],MATCH(Calculations!B14,Positions[[#Data],[Role]],0),IF(Cover!$P$8 = "Small", 3, IF(Cover!$P$8  = "Medium", 4, 5)))</f>
        <v>12</v>
      </c>
      <c r="D14" s="63">
        <v>1</v>
      </c>
      <c r="E14" s="63">
        <v>1</v>
      </c>
      <c r="F14" s="65">
        <f>IF(C14&gt;9, INDEX(SalaryLevels[#Data],MATCH(Calculations!C14,SalaryLevels[[#Data],[Salary Level]],0),IF(Cover!$P$10 = "Base", 3, IF(Cover!$P$10  = "Level Average", 7, 8))), 1.37* INDEX(SalaryLevels[#Data],MATCH(Calculations!C14,SalaryLevels[[#Data],[Salary Level]],0),IF(Cover!$P$10 = "Base", 3, IF(Cover!$P$10  = "Level Average", 7, 8))))</f>
        <v>882042</v>
      </c>
      <c r="G14" s="66">
        <f t="shared" si="0"/>
        <v>882042</v>
      </c>
      <c r="H14" s="53">
        <f>G14*(1+Cover!$P$12)</f>
        <v>912913.47</v>
      </c>
      <c r="I14" s="53">
        <f>H14*(1+Cover!$P$12)</f>
        <v>944865.44144999993</v>
      </c>
      <c r="J14" s="53">
        <f>I14*(1+Cover!$P$12)</f>
        <v>977935.73190074984</v>
      </c>
      <c r="K14" s="53">
        <f>J14*(1+Cover!$P$12)</f>
        <v>1012163.482517276</v>
      </c>
      <c r="L14" s="65">
        <f t="shared" si="1"/>
        <v>882042</v>
      </c>
      <c r="M14" s="53">
        <f>L14*(1+Cover!$P$12)</f>
        <v>912913.47</v>
      </c>
      <c r="N14" s="53">
        <f>M14*(1+Cover!$P$12)</f>
        <v>944865.44144999993</v>
      </c>
      <c r="O14" s="53">
        <f>N14*(1+Cover!$P$12)</f>
        <v>977935.73190074984</v>
      </c>
      <c r="P14" s="53">
        <f>O14*(1+Cover!$P$12)</f>
        <v>1012163.482517276</v>
      </c>
      <c r="Q14" s="66">
        <f t="shared" si="3"/>
        <v>0</v>
      </c>
      <c r="R14" s="66">
        <f t="shared" si="4"/>
        <v>0</v>
      </c>
      <c r="S14" s="66">
        <f t="shared" si="5"/>
        <v>0</v>
      </c>
      <c r="T14" s="66">
        <f t="shared" si="6"/>
        <v>0</v>
      </c>
      <c r="U14" s="66">
        <f t="shared" si="7"/>
        <v>0</v>
      </c>
    </row>
    <row r="15" spans="1:21" x14ac:dyDescent="0.25">
      <c r="A15" t="s">
        <v>115</v>
      </c>
      <c r="B15" t="s">
        <v>3</v>
      </c>
      <c r="C15">
        <f>INDEX(Positions[#Data],MATCH(Calculations!B15,Positions[[#Data],[Role]],0),IF(Cover!$P$8 = "Small", 3, IF(Cover!$P$8  = "Medium", 4, 5)))</f>
        <v>9</v>
      </c>
      <c r="D15" s="63">
        <v>1</v>
      </c>
      <c r="E15" s="63">
        <v>1</v>
      </c>
      <c r="F15" s="65">
        <f>IF(C15&gt;9, INDEX(SalaryLevels[#Data],MATCH(Calculations!C15,SalaryLevels[[#Data],[Salary Level]],0),IF(Cover!$P$10 = "Base", 3, IF(Cover!$P$10  = "Level Average", 7, 8))), 1.37* INDEX(SalaryLevels[#Data],MATCH(Calculations!C15,SalaryLevels[[#Data],[Salary Level]],0),IF(Cover!$P$10 = "Base", 3, IF(Cover!$P$10  = "Level Average", 7, 8))))</f>
        <v>523675.65</v>
      </c>
      <c r="G15" s="66">
        <f t="shared" si="0"/>
        <v>523675.65</v>
      </c>
      <c r="H15" s="53">
        <f>G15*(1+Cover!$P$12)</f>
        <v>542004.29775000003</v>
      </c>
      <c r="I15" s="53">
        <f>H15*(1+Cover!$P$12)</f>
        <v>560974.44817124994</v>
      </c>
      <c r="J15" s="53">
        <f>I15*(1+Cover!$P$12)</f>
        <v>580608.55385724362</v>
      </c>
      <c r="K15" s="53">
        <f>J15*(1+Cover!$P$12)</f>
        <v>600929.85324224713</v>
      </c>
      <c r="L15" s="65">
        <f t="shared" si="1"/>
        <v>523675.65</v>
      </c>
      <c r="M15" s="53">
        <f>L15*(1+Cover!$P$12)</f>
        <v>542004.29775000003</v>
      </c>
      <c r="N15" s="53">
        <f>M15*(1+Cover!$P$12)</f>
        <v>560974.44817124994</v>
      </c>
      <c r="O15" s="53">
        <f>N15*(1+Cover!$P$12)</f>
        <v>580608.55385724362</v>
      </c>
      <c r="P15" s="53">
        <f>O15*(1+Cover!$P$12)</f>
        <v>600929.85324224713</v>
      </c>
      <c r="Q15" s="66">
        <f t="shared" si="3"/>
        <v>0</v>
      </c>
      <c r="R15" s="66">
        <f t="shared" si="4"/>
        <v>0</v>
      </c>
      <c r="S15" s="66">
        <f t="shared" si="5"/>
        <v>0</v>
      </c>
      <c r="T15" s="66">
        <f t="shared" si="6"/>
        <v>0</v>
      </c>
      <c r="U15" s="66">
        <f t="shared" si="7"/>
        <v>0</v>
      </c>
    </row>
    <row r="16" spans="1:21" x14ac:dyDescent="0.25">
      <c r="A16" t="s">
        <v>115</v>
      </c>
      <c r="B16" t="s">
        <v>32</v>
      </c>
      <c r="C16">
        <f>INDEX(Positions[#Data],MATCH(Calculations!B16,Positions[[#Data],[Role]],0),IF(Cover!$P$8 = "Small", 3, IF(Cover!$P$8  = "Medium", 4, 5)))</f>
        <v>9</v>
      </c>
      <c r="D16" s="63">
        <v>1</v>
      </c>
      <c r="E16" s="63">
        <v>1</v>
      </c>
      <c r="F16" s="65">
        <f>IF(C16&gt;9, INDEX(SalaryLevels[#Data],MATCH(Calculations!C16,SalaryLevels[[#Data],[Salary Level]],0),IF(Cover!$P$10 = "Base", 3, IF(Cover!$P$10  = "Level Average", 7, 8))), 1.37* INDEX(SalaryLevels[#Data],MATCH(Calculations!C16,SalaryLevels[[#Data],[Salary Level]],0),IF(Cover!$P$10 = "Base", 3, IF(Cover!$P$10  = "Level Average", 7, 8))))</f>
        <v>523675.65</v>
      </c>
      <c r="G16" s="66">
        <f t="shared" si="0"/>
        <v>523675.65</v>
      </c>
      <c r="H16" s="53">
        <f>G16*(1+Cover!$P$12)</f>
        <v>542004.29775000003</v>
      </c>
      <c r="I16" s="53">
        <f>H16*(1+Cover!$P$12)</f>
        <v>560974.44817124994</v>
      </c>
      <c r="J16" s="53">
        <f>I16*(1+Cover!$P$12)</f>
        <v>580608.55385724362</v>
      </c>
      <c r="K16" s="53">
        <f>J16*(1+Cover!$P$12)</f>
        <v>600929.85324224713</v>
      </c>
      <c r="L16" s="65">
        <f t="shared" si="1"/>
        <v>523675.65</v>
      </c>
      <c r="M16" s="53">
        <f>L16*(1+Cover!$P$12)</f>
        <v>542004.29775000003</v>
      </c>
      <c r="N16" s="53">
        <f>M16*(1+Cover!$P$12)</f>
        <v>560974.44817124994</v>
      </c>
      <c r="O16" s="53">
        <f>N16*(1+Cover!$P$12)</f>
        <v>580608.55385724362</v>
      </c>
      <c r="P16" s="53">
        <f>O16*(1+Cover!$P$12)</f>
        <v>600929.85324224713</v>
      </c>
      <c r="Q16" s="66">
        <f t="shared" si="3"/>
        <v>0</v>
      </c>
      <c r="R16" s="66">
        <f t="shared" si="4"/>
        <v>0</v>
      </c>
      <c r="S16" s="66">
        <f t="shared" si="5"/>
        <v>0</v>
      </c>
      <c r="T16" s="66">
        <f t="shared" si="6"/>
        <v>0</v>
      </c>
      <c r="U16" s="66">
        <f t="shared" si="7"/>
        <v>0</v>
      </c>
    </row>
    <row r="17" spans="1:21" x14ac:dyDescent="0.25">
      <c r="A17" t="s">
        <v>115</v>
      </c>
      <c r="B17" t="s">
        <v>33</v>
      </c>
      <c r="C17">
        <f>INDEX(Positions[#Data],MATCH(Calculations!B17,Positions[[#Data],[Role]],0),IF(Cover!$P$8 = "Small", 3, IF(Cover!$P$8  = "Medium", 4, 5)))</f>
        <v>12</v>
      </c>
      <c r="D17" s="63">
        <v>1</v>
      </c>
      <c r="E17" s="63">
        <v>1</v>
      </c>
      <c r="F17" s="65">
        <f>IF(C17&gt;9, INDEX(SalaryLevels[#Data],MATCH(Calculations!C17,SalaryLevels[[#Data],[Salary Level]],0),IF(Cover!$P$10 = "Base", 3, IF(Cover!$P$10  = "Level Average", 7, 8))), 1.37* INDEX(SalaryLevels[#Data],MATCH(Calculations!C17,SalaryLevels[[#Data],[Salary Level]],0),IF(Cover!$P$10 = "Base", 3, IF(Cover!$P$10  = "Level Average", 7, 8))))</f>
        <v>882042</v>
      </c>
      <c r="G17" s="66">
        <f t="shared" si="0"/>
        <v>882042</v>
      </c>
      <c r="H17" s="53">
        <f>G17*(1+Cover!$P$12)</f>
        <v>912913.47</v>
      </c>
      <c r="I17" s="53">
        <f>H17*(1+Cover!$P$12)</f>
        <v>944865.44144999993</v>
      </c>
      <c r="J17" s="53">
        <f>I17*(1+Cover!$P$12)</f>
        <v>977935.73190074984</v>
      </c>
      <c r="K17" s="53">
        <f>J17*(1+Cover!$P$12)</f>
        <v>1012163.482517276</v>
      </c>
      <c r="L17" s="65">
        <f t="shared" si="1"/>
        <v>882042</v>
      </c>
      <c r="M17" s="53">
        <f>L17*(1+Cover!$P$12)</f>
        <v>912913.47</v>
      </c>
      <c r="N17" s="53">
        <f>M17*(1+Cover!$P$12)</f>
        <v>944865.44144999993</v>
      </c>
      <c r="O17" s="53">
        <f>N17*(1+Cover!$P$12)</f>
        <v>977935.73190074984</v>
      </c>
      <c r="P17" s="53">
        <f>O17*(1+Cover!$P$12)</f>
        <v>1012163.482517276</v>
      </c>
      <c r="Q17" s="66">
        <f t="shared" si="3"/>
        <v>0</v>
      </c>
      <c r="R17" s="66">
        <f t="shared" si="4"/>
        <v>0</v>
      </c>
      <c r="S17" s="66">
        <f t="shared" si="5"/>
        <v>0</v>
      </c>
      <c r="T17" s="66">
        <f t="shared" si="6"/>
        <v>0</v>
      </c>
      <c r="U17" s="66">
        <f t="shared" si="7"/>
        <v>0</v>
      </c>
    </row>
    <row r="18" spans="1:21" x14ac:dyDescent="0.25">
      <c r="A18" t="s">
        <v>115</v>
      </c>
      <c r="B18" t="s">
        <v>23</v>
      </c>
      <c r="C18">
        <f>INDEX(Positions[#Data],MATCH(Calculations!B18,Positions[[#Data],[Role]],0),IF(Cover!$P$8 = "Small", 3, IF(Cover!$P$8  = "Medium", 4, 5)))</f>
        <v>9</v>
      </c>
      <c r="D18" s="63">
        <v>1</v>
      </c>
      <c r="E18" s="63">
        <v>1</v>
      </c>
      <c r="F18" s="65">
        <f>IF(C18&gt;9, INDEX(SalaryLevels[#Data],MATCH(Calculations!C18,SalaryLevels[[#Data],[Salary Level]],0),IF(Cover!$P$10 = "Base", 3, IF(Cover!$P$10  = "Level Average", 7, 8))), 1.37* INDEX(SalaryLevels[#Data],MATCH(Calculations!C18,SalaryLevels[[#Data],[Salary Level]],0),IF(Cover!$P$10 = "Base", 3, IF(Cover!$P$10  = "Level Average", 7, 8))))</f>
        <v>523675.65</v>
      </c>
      <c r="G18" s="66">
        <f t="shared" si="0"/>
        <v>523675.65</v>
      </c>
      <c r="H18" s="53">
        <f>G18*(1+Cover!$P$12)</f>
        <v>542004.29775000003</v>
      </c>
      <c r="I18" s="53">
        <f>H18*(1+Cover!$P$12)</f>
        <v>560974.44817124994</v>
      </c>
      <c r="J18" s="53">
        <f>I18*(1+Cover!$P$12)</f>
        <v>580608.55385724362</v>
      </c>
      <c r="K18" s="53">
        <f>J18*(1+Cover!$P$12)</f>
        <v>600929.85324224713</v>
      </c>
      <c r="L18" s="65">
        <f t="shared" si="1"/>
        <v>523675.65</v>
      </c>
      <c r="M18" s="53">
        <f>L18*(1+Cover!$P$12)</f>
        <v>542004.29775000003</v>
      </c>
      <c r="N18" s="53">
        <f>M18*(1+Cover!$P$12)</f>
        <v>560974.44817124994</v>
      </c>
      <c r="O18" s="53">
        <f>N18*(1+Cover!$P$12)</f>
        <v>580608.55385724362</v>
      </c>
      <c r="P18" s="53">
        <f>O18*(1+Cover!$P$12)</f>
        <v>600929.85324224713</v>
      </c>
      <c r="Q18" s="66">
        <f t="shared" si="3"/>
        <v>0</v>
      </c>
      <c r="R18" s="66">
        <f t="shared" si="4"/>
        <v>0</v>
      </c>
      <c r="S18" s="66">
        <f t="shared" si="5"/>
        <v>0</v>
      </c>
      <c r="T18" s="66">
        <f t="shared" si="6"/>
        <v>0</v>
      </c>
      <c r="U18" s="66">
        <f t="shared" si="7"/>
        <v>0</v>
      </c>
    </row>
    <row r="19" spans="1:21" x14ac:dyDescent="0.25">
      <c r="A19" t="s">
        <v>115</v>
      </c>
      <c r="B19" t="s">
        <v>24</v>
      </c>
      <c r="C19">
        <f>INDEX(Positions[#Data],MATCH(Calculations!B19,Positions[[#Data],[Role]],0),IF(Cover!$P$8 = "Small", 3, IF(Cover!$P$8  = "Medium", 4, 5)))</f>
        <v>9</v>
      </c>
      <c r="D19" s="63">
        <v>1</v>
      </c>
      <c r="E19" s="63">
        <v>1</v>
      </c>
      <c r="F19" s="65">
        <f>IF(C19&gt;9, INDEX(SalaryLevels[#Data],MATCH(Calculations!C19,SalaryLevels[[#Data],[Salary Level]],0),IF(Cover!$P$10 = "Base", 3, IF(Cover!$P$10  = "Level Average", 7, 8))), 1.37* INDEX(SalaryLevels[#Data],MATCH(Calculations!C19,SalaryLevels[[#Data],[Salary Level]],0),IF(Cover!$P$10 = "Base", 3, IF(Cover!$P$10  = "Level Average", 7, 8))))</f>
        <v>523675.65</v>
      </c>
      <c r="G19" s="66">
        <f t="shared" si="0"/>
        <v>523675.65</v>
      </c>
      <c r="H19" s="53">
        <f>G19*(1+Cover!$P$12)</f>
        <v>542004.29775000003</v>
      </c>
      <c r="I19" s="53">
        <f>H19*(1+Cover!$P$12)</f>
        <v>560974.44817124994</v>
      </c>
      <c r="J19" s="53">
        <f>I19*(1+Cover!$P$12)</f>
        <v>580608.55385724362</v>
      </c>
      <c r="K19" s="53">
        <f>J19*(1+Cover!$P$12)</f>
        <v>600929.85324224713</v>
      </c>
      <c r="L19" s="65">
        <f t="shared" si="1"/>
        <v>523675.65</v>
      </c>
      <c r="M19" s="53">
        <f>L19*(1+Cover!$P$12)</f>
        <v>542004.29775000003</v>
      </c>
      <c r="N19" s="53">
        <f>M19*(1+Cover!$P$12)</f>
        <v>560974.44817124994</v>
      </c>
      <c r="O19" s="53">
        <f>N19*(1+Cover!$P$12)</f>
        <v>580608.55385724362</v>
      </c>
      <c r="P19" s="53">
        <f>O19*(1+Cover!$P$12)</f>
        <v>600929.85324224713</v>
      </c>
      <c r="Q19" s="66">
        <f t="shared" si="3"/>
        <v>0</v>
      </c>
      <c r="R19" s="66">
        <f t="shared" si="4"/>
        <v>0</v>
      </c>
      <c r="S19" s="66">
        <f t="shared" si="5"/>
        <v>0</v>
      </c>
      <c r="T19" s="66">
        <f t="shared" si="6"/>
        <v>0</v>
      </c>
      <c r="U19" s="66">
        <f t="shared" si="7"/>
        <v>0</v>
      </c>
    </row>
    <row r="20" spans="1:21" x14ac:dyDescent="0.25">
      <c r="A20" t="s">
        <v>116</v>
      </c>
      <c r="B20" t="s">
        <v>123</v>
      </c>
      <c r="C20">
        <f>INDEX(Positions[#Data],MATCH(Calculations!B20,Positions[[#Data],[Role]],0),IF(Cover!$P$8 = "Small", 3, IF(Cover!$P$8  = "Medium", 4, 5)))</f>
        <v>13</v>
      </c>
      <c r="D20" s="63">
        <v>1</v>
      </c>
      <c r="E20" s="63">
        <v>1</v>
      </c>
      <c r="F20" s="65">
        <f>IF(C20&gt;9, INDEX(SalaryLevels[#Data],MATCH(Calculations!C20,SalaryLevels[[#Data],[Salary Level]],0),IF(Cover!$P$10 = "Base", 3, IF(Cover!$P$10  = "Level Average", 7, 8))), 1.37* INDEX(SalaryLevels[#Data],MATCH(Calculations!C20,SalaryLevels[[#Data],[Salary Level]],0),IF(Cover!$P$10 = "Base", 3, IF(Cover!$P$10  = "Level Average", 7, 8))))</f>
        <v>1057326</v>
      </c>
      <c r="G20" s="66">
        <f t="shared" si="0"/>
        <v>1057326</v>
      </c>
      <c r="H20" s="53">
        <f>G20*(1+Cover!$P$12)</f>
        <v>1094332.4099999999</v>
      </c>
      <c r="I20" s="53">
        <f>H20*(1+Cover!$P$12)</f>
        <v>1132634.0443499999</v>
      </c>
      <c r="J20" s="53">
        <f>I20*(1+Cover!$P$12)</f>
        <v>1172276.2359022498</v>
      </c>
      <c r="K20" s="53">
        <f>J20*(1+Cover!$P$12)</f>
        <v>1213305.9041588285</v>
      </c>
      <c r="L20" s="65">
        <f t="shared" si="1"/>
        <v>1057326</v>
      </c>
      <c r="M20" s="53">
        <f>L20*(1+Cover!$P$12)</f>
        <v>1094332.4099999999</v>
      </c>
      <c r="N20" s="53">
        <f>M20*(1+Cover!$P$12)</f>
        <v>1132634.0443499999</v>
      </c>
      <c r="O20" s="53">
        <f>N20*(1+Cover!$P$12)</f>
        <v>1172276.2359022498</v>
      </c>
      <c r="P20" s="53">
        <f>O20*(1+Cover!$P$12)</f>
        <v>1213305.9041588285</v>
      </c>
      <c r="Q20" s="66">
        <f t="shared" si="3"/>
        <v>0</v>
      </c>
      <c r="R20" s="66">
        <f t="shared" si="4"/>
        <v>0</v>
      </c>
      <c r="S20" s="66">
        <f t="shared" si="5"/>
        <v>0</v>
      </c>
      <c r="T20" s="66">
        <f t="shared" si="6"/>
        <v>0</v>
      </c>
      <c r="U20" s="66">
        <f t="shared" si="7"/>
        <v>0</v>
      </c>
    </row>
    <row r="21" spans="1:21" x14ac:dyDescent="0.25">
      <c r="A21" t="s">
        <v>116</v>
      </c>
      <c r="B21" t="s">
        <v>34</v>
      </c>
      <c r="C21">
        <f>INDEX(Positions[#Data],MATCH(Calculations!B21,Positions[[#Data],[Role]],0),IF(Cover!$P$8 = "Small", 3, IF(Cover!$P$8  = "Medium", 4, 5)))</f>
        <v>12</v>
      </c>
      <c r="D21" s="63">
        <v>1</v>
      </c>
      <c r="E21" s="63">
        <v>1</v>
      </c>
      <c r="F21" s="65">
        <f>IF(C21&gt;9, INDEX(SalaryLevels[#Data],MATCH(Calculations!C21,SalaryLevels[[#Data],[Salary Level]],0),IF(Cover!$P$10 = "Base", 3, IF(Cover!$P$10  = "Level Average", 7, 8))), 1.37* INDEX(SalaryLevels[#Data],MATCH(Calculations!C21,SalaryLevels[[#Data],[Salary Level]],0),IF(Cover!$P$10 = "Base", 3, IF(Cover!$P$10  = "Level Average", 7, 8))))</f>
        <v>882042</v>
      </c>
      <c r="G21" s="66">
        <f t="shared" si="0"/>
        <v>882042</v>
      </c>
      <c r="H21" s="53">
        <f>G21*(1+Cover!$P$12)</f>
        <v>912913.47</v>
      </c>
      <c r="I21" s="53">
        <f>H21*(1+Cover!$P$12)</f>
        <v>944865.44144999993</v>
      </c>
      <c r="J21" s="53">
        <f>I21*(1+Cover!$P$12)</f>
        <v>977935.73190074984</v>
      </c>
      <c r="K21" s="53">
        <f>J21*(1+Cover!$P$12)</f>
        <v>1012163.482517276</v>
      </c>
      <c r="L21" s="65">
        <f t="shared" si="1"/>
        <v>882042</v>
      </c>
      <c r="M21" s="53">
        <f>L21*(1+Cover!$P$12)</f>
        <v>912913.47</v>
      </c>
      <c r="N21" s="53">
        <f>M21*(1+Cover!$P$12)</f>
        <v>944865.44144999993</v>
      </c>
      <c r="O21" s="53">
        <f>N21*(1+Cover!$P$12)</f>
        <v>977935.73190074984</v>
      </c>
      <c r="P21" s="53">
        <f>O21*(1+Cover!$P$12)</f>
        <v>1012163.482517276</v>
      </c>
      <c r="Q21" s="66">
        <f t="shared" si="3"/>
        <v>0</v>
      </c>
      <c r="R21" s="66">
        <f t="shared" si="4"/>
        <v>0</v>
      </c>
      <c r="S21" s="66">
        <f t="shared" si="5"/>
        <v>0</v>
      </c>
      <c r="T21" s="66">
        <f t="shared" si="6"/>
        <v>0</v>
      </c>
      <c r="U21" s="66">
        <f t="shared" si="7"/>
        <v>0</v>
      </c>
    </row>
    <row r="22" spans="1:21" x14ac:dyDescent="0.25">
      <c r="A22" t="s">
        <v>116</v>
      </c>
      <c r="B22" t="s">
        <v>54</v>
      </c>
      <c r="C22">
        <f>INDEX(Positions[#Data],MATCH(Calculations!B22,Positions[[#Data],[Role]],0),IF(Cover!$P$8 = "Small", 3, IF(Cover!$P$8  = "Medium", 4, 5)))</f>
        <v>9</v>
      </c>
      <c r="D22" s="63">
        <v>1</v>
      </c>
      <c r="E22" s="63">
        <v>1</v>
      </c>
      <c r="F22" s="65">
        <f>IF(C22&gt;9, INDEX(SalaryLevels[#Data],MATCH(Calculations!C22,SalaryLevels[[#Data],[Salary Level]],0),IF(Cover!$P$10 = "Base", 3, IF(Cover!$P$10  = "Level Average", 7, 8))), 1.37* INDEX(SalaryLevels[#Data],MATCH(Calculations!C22,SalaryLevels[[#Data],[Salary Level]],0),IF(Cover!$P$10 = "Base", 3, IF(Cover!$P$10  = "Level Average", 7, 8))))</f>
        <v>523675.65</v>
      </c>
      <c r="G22" s="66">
        <f t="shared" si="0"/>
        <v>523675.65</v>
      </c>
      <c r="H22" s="53">
        <f>G22*(1+Cover!$P$12)</f>
        <v>542004.29775000003</v>
      </c>
      <c r="I22" s="53">
        <f>H22*(1+Cover!$P$12)</f>
        <v>560974.44817124994</v>
      </c>
      <c r="J22" s="53">
        <f>I22*(1+Cover!$P$12)</f>
        <v>580608.55385724362</v>
      </c>
      <c r="K22" s="53">
        <f>J22*(1+Cover!$P$12)</f>
        <v>600929.85324224713</v>
      </c>
      <c r="L22" s="65">
        <f t="shared" si="1"/>
        <v>523675.65</v>
      </c>
      <c r="M22" s="53">
        <f>L22*(1+Cover!$P$12)</f>
        <v>542004.29775000003</v>
      </c>
      <c r="N22" s="53">
        <f>M22*(1+Cover!$P$12)</f>
        <v>560974.44817124994</v>
      </c>
      <c r="O22" s="53">
        <f>N22*(1+Cover!$P$12)</f>
        <v>580608.55385724362</v>
      </c>
      <c r="P22" s="53">
        <f>O22*(1+Cover!$P$12)</f>
        <v>600929.85324224713</v>
      </c>
      <c r="Q22" s="66">
        <f t="shared" si="3"/>
        <v>0</v>
      </c>
      <c r="R22" s="66">
        <f t="shared" si="4"/>
        <v>0</v>
      </c>
      <c r="S22" s="66">
        <f t="shared" si="5"/>
        <v>0</v>
      </c>
      <c r="T22" s="66">
        <f t="shared" si="6"/>
        <v>0</v>
      </c>
      <c r="U22" s="66">
        <f t="shared" si="7"/>
        <v>0</v>
      </c>
    </row>
    <row r="23" spans="1:21" x14ac:dyDescent="0.25">
      <c r="A23" t="s">
        <v>116</v>
      </c>
      <c r="B23" t="s">
        <v>35</v>
      </c>
      <c r="C23">
        <f>INDEX(Positions[#Data],MATCH(Calculations!B23,Positions[[#Data],[Role]],0),IF(Cover!$P$8 = "Small", 3, IF(Cover!$P$8  = "Medium", 4, 5)))</f>
        <v>12</v>
      </c>
      <c r="D23" s="63">
        <v>1</v>
      </c>
      <c r="E23" s="63">
        <v>1</v>
      </c>
      <c r="F23" s="65">
        <f>IF(C23&gt;9, INDEX(SalaryLevels[#Data],MATCH(Calculations!C23,SalaryLevels[[#Data],[Salary Level]],0),IF(Cover!$P$10 = "Base", 3, IF(Cover!$P$10  = "Level Average", 7, 8))), 1.37* INDEX(SalaryLevels[#Data],MATCH(Calculations!C23,SalaryLevels[[#Data],[Salary Level]],0),IF(Cover!$P$10 = "Base", 3, IF(Cover!$P$10  = "Level Average", 7, 8))))</f>
        <v>882042</v>
      </c>
      <c r="G23" s="66">
        <f t="shared" si="0"/>
        <v>882042</v>
      </c>
      <c r="H23" s="53">
        <f>G23*(1+Cover!$P$12)</f>
        <v>912913.47</v>
      </c>
      <c r="I23" s="53">
        <f>H23*(1+Cover!$P$12)</f>
        <v>944865.44144999993</v>
      </c>
      <c r="J23" s="53">
        <f>I23*(1+Cover!$P$12)</f>
        <v>977935.73190074984</v>
      </c>
      <c r="K23" s="53">
        <f>J23*(1+Cover!$P$12)</f>
        <v>1012163.482517276</v>
      </c>
      <c r="L23" s="65">
        <f t="shared" si="1"/>
        <v>882042</v>
      </c>
      <c r="M23" s="53">
        <f>L23*(1+Cover!$P$12)</f>
        <v>912913.47</v>
      </c>
      <c r="N23" s="53">
        <f>M23*(1+Cover!$P$12)</f>
        <v>944865.44144999993</v>
      </c>
      <c r="O23" s="53">
        <f>N23*(1+Cover!$P$12)</f>
        <v>977935.73190074984</v>
      </c>
      <c r="P23" s="53">
        <f>O23*(1+Cover!$P$12)</f>
        <v>1012163.482517276</v>
      </c>
      <c r="Q23" s="66">
        <f t="shared" si="3"/>
        <v>0</v>
      </c>
      <c r="R23" s="66">
        <f t="shared" si="4"/>
        <v>0</v>
      </c>
      <c r="S23" s="66">
        <f t="shared" si="5"/>
        <v>0</v>
      </c>
      <c r="T23" s="66">
        <f t="shared" si="6"/>
        <v>0</v>
      </c>
      <c r="U23" s="66">
        <f t="shared" si="7"/>
        <v>0</v>
      </c>
    </row>
    <row r="24" spans="1:21" x14ac:dyDescent="0.25">
      <c r="A24" t="s">
        <v>116</v>
      </c>
      <c r="B24" t="s">
        <v>12</v>
      </c>
      <c r="C24">
        <f>INDEX(Positions[#Data],MATCH(Calculations!B24,Positions[[#Data],[Role]],0),IF(Cover!$P$8 = "Small", 3, IF(Cover!$P$8  = "Medium", 4, 5)))</f>
        <v>9</v>
      </c>
      <c r="D24" s="63">
        <v>1</v>
      </c>
      <c r="E24" s="63">
        <v>1</v>
      </c>
      <c r="F24" s="65">
        <f>IF(C24&gt;9, INDEX(SalaryLevels[#Data],MATCH(Calculations!C24,SalaryLevels[[#Data],[Salary Level]],0),IF(Cover!$P$10 = "Base", 3, IF(Cover!$P$10  = "Level Average", 7, 8))), 1.37* INDEX(SalaryLevels[#Data],MATCH(Calculations!C24,SalaryLevels[[#Data],[Salary Level]],0),IF(Cover!$P$10 = "Base", 3, IF(Cover!$P$10  = "Level Average", 7, 8))))</f>
        <v>523675.65</v>
      </c>
      <c r="G24" s="66">
        <f t="shared" si="0"/>
        <v>523675.65</v>
      </c>
      <c r="H24" s="53">
        <f>G24*(1+Cover!$P$12)</f>
        <v>542004.29775000003</v>
      </c>
      <c r="I24" s="53">
        <f>H24*(1+Cover!$P$12)</f>
        <v>560974.44817124994</v>
      </c>
      <c r="J24" s="53">
        <f>I24*(1+Cover!$P$12)</f>
        <v>580608.55385724362</v>
      </c>
      <c r="K24" s="53">
        <f>J24*(1+Cover!$P$12)</f>
        <v>600929.85324224713</v>
      </c>
      <c r="L24" s="65">
        <f t="shared" si="1"/>
        <v>523675.65</v>
      </c>
      <c r="M24" s="53">
        <f>L24*(1+Cover!$P$12)</f>
        <v>542004.29775000003</v>
      </c>
      <c r="N24" s="53">
        <f>M24*(1+Cover!$P$12)</f>
        <v>560974.44817124994</v>
      </c>
      <c r="O24" s="53">
        <f>N24*(1+Cover!$P$12)</f>
        <v>580608.55385724362</v>
      </c>
      <c r="P24" s="53">
        <f>O24*(1+Cover!$P$12)</f>
        <v>600929.85324224713</v>
      </c>
      <c r="Q24" s="66">
        <f t="shared" si="3"/>
        <v>0</v>
      </c>
      <c r="R24" s="66">
        <f t="shared" si="4"/>
        <v>0</v>
      </c>
      <c r="S24" s="66">
        <f t="shared" si="5"/>
        <v>0</v>
      </c>
      <c r="T24" s="66">
        <f t="shared" si="6"/>
        <v>0</v>
      </c>
      <c r="U24" s="66">
        <f t="shared" si="7"/>
        <v>0</v>
      </c>
    </row>
    <row r="25" spans="1:21" x14ac:dyDescent="0.25">
      <c r="A25" t="s">
        <v>116</v>
      </c>
      <c r="B25" t="s">
        <v>36</v>
      </c>
      <c r="C25">
        <f>INDEX(Positions[#Data],MATCH(Calculations!B25,Positions[[#Data],[Role]],0),IF(Cover!$P$8 = "Small", 3, IF(Cover!$P$8  = "Medium", 4, 5)))</f>
        <v>12</v>
      </c>
      <c r="D25" s="63">
        <v>1</v>
      </c>
      <c r="E25" s="63">
        <v>1</v>
      </c>
      <c r="F25" s="65">
        <f>IF(C25&gt;9, INDEX(SalaryLevels[#Data],MATCH(Calculations!C25,SalaryLevels[[#Data],[Salary Level]],0),IF(Cover!$P$10 = "Base", 3, IF(Cover!$P$10  = "Level Average", 7, 8))), 1.37* INDEX(SalaryLevels[#Data],MATCH(Calculations!C25,SalaryLevels[[#Data],[Salary Level]],0),IF(Cover!$P$10 = "Base", 3, IF(Cover!$P$10  = "Level Average", 7, 8))))</f>
        <v>882042</v>
      </c>
      <c r="G25" s="66">
        <f t="shared" si="0"/>
        <v>882042</v>
      </c>
      <c r="H25" s="53">
        <f>G25*(1+Cover!$P$12)</f>
        <v>912913.47</v>
      </c>
      <c r="I25" s="53">
        <f>H25*(1+Cover!$P$12)</f>
        <v>944865.44144999993</v>
      </c>
      <c r="J25" s="53">
        <f>I25*(1+Cover!$P$12)</f>
        <v>977935.73190074984</v>
      </c>
      <c r="K25" s="53">
        <f>J25*(1+Cover!$P$12)</f>
        <v>1012163.482517276</v>
      </c>
      <c r="L25" s="65">
        <f t="shared" si="1"/>
        <v>882042</v>
      </c>
      <c r="M25" s="53">
        <f>L25*(1+Cover!$P$12)</f>
        <v>912913.47</v>
      </c>
      <c r="N25" s="53">
        <f>M25*(1+Cover!$P$12)</f>
        <v>944865.44144999993</v>
      </c>
      <c r="O25" s="53">
        <f>N25*(1+Cover!$P$12)</f>
        <v>977935.73190074984</v>
      </c>
      <c r="P25" s="53">
        <f>O25*(1+Cover!$P$12)</f>
        <v>1012163.482517276</v>
      </c>
      <c r="Q25" s="66">
        <f t="shared" si="3"/>
        <v>0</v>
      </c>
      <c r="R25" s="66">
        <f t="shared" si="4"/>
        <v>0</v>
      </c>
      <c r="S25" s="66">
        <f t="shared" si="5"/>
        <v>0</v>
      </c>
      <c r="T25" s="66">
        <f t="shared" si="6"/>
        <v>0</v>
      </c>
      <c r="U25" s="66">
        <f t="shared" si="7"/>
        <v>0</v>
      </c>
    </row>
    <row r="26" spans="1:21" x14ac:dyDescent="0.25">
      <c r="A26" t="s">
        <v>116</v>
      </c>
      <c r="B26" t="s">
        <v>11</v>
      </c>
      <c r="C26">
        <f>INDEX(Positions[#Data],MATCH(Calculations!B26,Positions[[#Data],[Role]],0),IF(Cover!$P$8 = "Small", 3, IF(Cover!$P$8  = "Medium", 4, 5)))</f>
        <v>9</v>
      </c>
      <c r="D26" s="63">
        <v>1</v>
      </c>
      <c r="E26" s="63">
        <v>1</v>
      </c>
      <c r="F26" s="65">
        <f>IF(C26&gt;9, INDEX(SalaryLevels[#Data],MATCH(Calculations!C26,SalaryLevels[[#Data],[Salary Level]],0),IF(Cover!$P$10 = "Base", 3, IF(Cover!$P$10  = "Level Average", 7, 8))), 1.37* INDEX(SalaryLevels[#Data],MATCH(Calculations!C26,SalaryLevels[[#Data],[Salary Level]],0),IF(Cover!$P$10 = "Base", 3, IF(Cover!$P$10  = "Level Average", 7, 8))))</f>
        <v>523675.65</v>
      </c>
      <c r="G26" s="66">
        <f t="shared" si="0"/>
        <v>523675.65</v>
      </c>
      <c r="H26" s="53">
        <f>G26*(1+Cover!$P$12)</f>
        <v>542004.29775000003</v>
      </c>
      <c r="I26" s="53">
        <f>H26*(1+Cover!$P$12)</f>
        <v>560974.44817124994</v>
      </c>
      <c r="J26" s="53">
        <f>I26*(1+Cover!$P$12)</f>
        <v>580608.55385724362</v>
      </c>
      <c r="K26" s="53">
        <f>J26*(1+Cover!$P$12)</f>
        <v>600929.85324224713</v>
      </c>
      <c r="L26" s="65">
        <f t="shared" si="1"/>
        <v>523675.65</v>
      </c>
      <c r="M26" s="53">
        <f>L26*(1+Cover!$P$12)</f>
        <v>542004.29775000003</v>
      </c>
      <c r="N26" s="53">
        <f>M26*(1+Cover!$P$12)</f>
        <v>560974.44817124994</v>
      </c>
      <c r="O26" s="53">
        <f>N26*(1+Cover!$P$12)</f>
        <v>580608.55385724362</v>
      </c>
      <c r="P26" s="53">
        <f>O26*(1+Cover!$P$12)</f>
        <v>600929.85324224713</v>
      </c>
      <c r="Q26" s="66">
        <f t="shared" si="3"/>
        <v>0</v>
      </c>
      <c r="R26" s="66">
        <f t="shared" si="4"/>
        <v>0</v>
      </c>
      <c r="S26" s="66">
        <f t="shared" si="5"/>
        <v>0</v>
      </c>
      <c r="T26" s="66">
        <f t="shared" si="6"/>
        <v>0</v>
      </c>
      <c r="U26" s="66">
        <f t="shared" si="7"/>
        <v>0</v>
      </c>
    </row>
    <row r="27" spans="1:21" x14ac:dyDescent="0.25">
      <c r="A27" t="s">
        <v>116</v>
      </c>
      <c r="B27" t="s">
        <v>18</v>
      </c>
      <c r="C27">
        <f>INDEX(Positions[#Data],MATCH(Calculations!B27,Positions[[#Data],[Role]],0),IF(Cover!$P$8 = "Small", 3, IF(Cover!$P$8  = "Medium", 4, 5)))</f>
        <v>9</v>
      </c>
      <c r="D27" s="63">
        <v>1</v>
      </c>
      <c r="E27" s="63">
        <v>1</v>
      </c>
      <c r="F27" s="65">
        <f>IF(C27&gt;9, INDEX(SalaryLevels[#Data],MATCH(Calculations!C27,SalaryLevels[[#Data],[Salary Level]],0),IF(Cover!$P$10 = "Base", 3, IF(Cover!$P$10  = "Level Average", 7, 8))), 1.37* INDEX(SalaryLevels[#Data],MATCH(Calculations!C27,SalaryLevels[[#Data],[Salary Level]],0),IF(Cover!$P$10 = "Base", 3, IF(Cover!$P$10  = "Level Average", 7, 8))))</f>
        <v>523675.65</v>
      </c>
      <c r="G27" s="66">
        <f t="shared" si="0"/>
        <v>523675.65</v>
      </c>
      <c r="H27" s="53">
        <f>G27*(1+Cover!$P$12)</f>
        <v>542004.29775000003</v>
      </c>
      <c r="I27" s="53">
        <f>H27*(1+Cover!$P$12)</f>
        <v>560974.44817124994</v>
      </c>
      <c r="J27" s="53">
        <f>I27*(1+Cover!$P$12)</f>
        <v>580608.55385724362</v>
      </c>
      <c r="K27" s="53">
        <f>J27*(1+Cover!$P$12)</f>
        <v>600929.85324224713</v>
      </c>
      <c r="L27" s="65">
        <f t="shared" si="1"/>
        <v>523675.65</v>
      </c>
      <c r="M27" s="53">
        <f>L27*(1+Cover!$P$12)</f>
        <v>542004.29775000003</v>
      </c>
      <c r="N27" s="53">
        <f>M27*(1+Cover!$P$12)</f>
        <v>560974.44817124994</v>
      </c>
      <c r="O27" s="53">
        <f>N27*(1+Cover!$P$12)</f>
        <v>580608.55385724362</v>
      </c>
      <c r="P27" s="53">
        <f>O27*(1+Cover!$P$12)</f>
        <v>600929.85324224713</v>
      </c>
      <c r="Q27" s="66">
        <f t="shared" si="3"/>
        <v>0</v>
      </c>
      <c r="R27" s="66">
        <f t="shared" si="4"/>
        <v>0</v>
      </c>
      <c r="S27" s="66">
        <f t="shared" si="5"/>
        <v>0</v>
      </c>
      <c r="T27" s="66">
        <f t="shared" si="6"/>
        <v>0</v>
      </c>
      <c r="U27" s="66">
        <f t="shared" si="7"/>
        <v>0</v>
      </c>
    </row>
    <row r="28" spans="1:21" x14ac:dyDescent="0.25">
      <c r="A28" t="s">
        <v>116</v>
      </c>
      <c r="B28" t="s">
        <v>19</v>
      </c>
      <c r="C28">
        <f>INDEX(Positions[#Data],MATCH(Calculations!B28,Positions[[#Data],[Role]],0),IF(Cover!$P$8 = "Small", 3, IF(Cover!$P$8  = "Medium", 4, 5)))</f>
        <v>9</v>
      </c>
      <c r="D28" s="63">
        <v>1</v>
      </c>
      <c r="E28" s="63">
        <v>1</v>
      </c>
      <c r="F28" s="65">
        <f>IF(C28&gt;9, INDEX(SalaryLevels[#Data],MATCH(Calculations!C28,SalaryLevels[[#Data],[Salary Level]],0),IF(Cover!$P$10 = "Base", 3, IF(Cover!$P$10  = "Level Average", 7, 8))), 1.37* INDEX(SalaryLevels[#Data],MATCH(Calculations!C28,SalaryLevels[[#Data],[Salary Level]],0),IF(Cover!$P$10 = "Base", 3, IF(Cover!$P$10  = "Level Average", 7, 8))))</f>
        <v>523675.65</v>
      </c>
      <c r="G28" s="66">
        <f t="shared" si="0"/>
        <v>523675.65</v>
      </c>
      <c r="H28" s="53">
        <f>G28*(1+Cover!$P$12)</f>
        <v>542004.29775000003</v>
      </c>
      <c r="I28" s="53">
        <f>H28*(1+Cover!$P$12)</f>
        <v>560974.44817124994</v>
      </c>
      <c r="J28" s="53">
        <f>I28*(1+Cover!$P$12)</f>
        <v>580608.55385724362</v>
      </c>
      <c r="K28" s="53">
        <f>J28*(1+Cover!$P$12)</f>
        <v>600929.85324224713</v>
      </c>
      <c r="L28" s="65">
        <f t="shared" si="1"/>
        <v>523675.65</v>
      </c>
      <c r="M28" s="53">
        <f>L28*(1+Cover!$P$12)</f>
        <v>542004.29775000003</v>
      </c>
      <c r="N28" s="53">
        <f>M28*(1+Cover!$P$12)</f>
        <v>560974.44817124994</v>
      </c>
      <c r="O28" s="53">
        <f>N28*(1+Cover!$P$12)</f>
        <v>580608.55385724362</v>
      </c>
      <c r="P28" s="53">
        <f>O28*(1+Cover!$P$12)</f>
        <v>600929.85324224713</v>
      </c>
      <c r="Q28" s="66">
        <f t="shared" si="3"/>
        <v>0</v>
      </c>
      <c r="R28" s="66">
        <f t="shared" si="4"/>
        <v>0</v>
      </c>
      <c r="S28" s="66">
        <f t="shared" si="5"/>
        <v>0</v>
      </c>
      <c r="T28" s="66">
        <f t="shared" si="6"/>
        <v>0</v>
      </c>
      <c r="U28" s="66">
        <f t="shared" si="7"/>
        <v>0</v>
      </c>
    </row>
    <row r="29" spans="1:21" x14ac:dyDescent="0.25">
      <c r="A29" t="s">
        <v>119</v>
      </c>
      <c r="B29" t="s">
        <v>126</v>
      </c>
      <c r="C29">
        <f>INDEX(Positions[#Data],MATCH(Calculations!B29,Positions[[#Data],[Role]],0),IF(Cover!$P$8 = "Small", 3, IF(Cover!$P$8  = "Medium", 4, 5)))</f>
        <v>13</v>
      </c>
      <c r="D29" s="63">
        <v>1</v>
      </c>
      <c r="E29" s="63">
        <v>1</v>
      </c>
      <c r="F29" s="65">
        <f>IF(C29&gt;9, INDEX(SalaryLevels[#Data],MATCH(Calculations!C29,SalaryLevels[[#Data],[Salary Level]],0),IF(Cover!$P$10 = "Base", 3, IF(Cover!$P$10  = "Level Average", 7, 8))), 1.37* INDEX(SalaryLevels[#Data],MATCH(Calculations!C29,SalaryLevels[[#Data],[Salary Level]],0),IF(Cover!$P$10 = "Base", 3, IF(Cover!$P$10  = "Level Average", 7, 8))))</f>
        <v>1057326</v>
      </c>
      <c r="G29" s="66">
        <f t="shared" si="0"/>
        <v>1057326</v>
      </c>
      <c r="H29" s="53">
        <f>G29*(1+Cover!$P$12)</f>
        <v>1094332.4099999999</v>
      </c>
      <c r="I29" s="53">
        <f>H29*(1+Cover!$P$12)</f>
        <v>1132634.0443499999</v>
      </c>
      <c r="J29" s="53">
        <f>I29*(1+Cover!$P$12)</f>
        <v>1172276.2359022498</v>
      </c>
      <c r="K29" s="53">
        <f>J29*(1+Cover!$P$12)</f>
        <v>1213305.9041588285</v>
      </c>
      <c r="L29" s="65">
        <f t="shared" si="1"/>
        <v>1057326</v>
      </c>
      <c r="M29" s="53">
        <f>L29*(1+Cover!$P$12)</f>
        <v>1094332.4099999999</v>
      </c>
      <c r="N29" s="53">
        <f>M29*(1+Cover!$P$12)</f>
        <v>1132634.0443499999</v>
      </c>
      <c r="O29" s="53">
        <f>N29*(1+Cover!$P$12)</f>
        <v>1172276.2359022498</v>
      </c>
      <c r="P29" s="53">
        <f>O29*(1+Cover!$P$12)</f>
        <v>1213305.9041588285</v>
      </c>
      <c r="Q29" s="66">
        <f t="shared" si="3"/>
        <v>0</v>
      </c>
      <c r="R29" s="66">
        <f t="shared" si="4"/>
        <v>0</v>
      </c>
      <c r="S29" s="66">
        <f t="shared" si="5"/>
        <v>0</v>
      </c>
      <c r="T29" s="66">
        <f t="shared" si="6"/>
        <v>0</v>
      </c>
      <c r="U29" s="66">
        <f t="shared" si="7"/>
        <v>0</v>
      </c>
    </row>
    <row r="30" spans="1:21" x14ac:dyDescent="0.25">
      <c r="A30" t="s">
        <v>119</v>
      </c>
      <c r="B30" t="s">
        <v>37</v>
      </c>
      <c r="C30">
        <f>INDEX(Positions[#Data],MATCH(Calculations!B30,Positions[[#Data],[Role]],0),IF(Cover!$P$8 = "Small", 3, IF(Cover!$P$8  = "Medium", 4, 5)))</f>
        <v>13</v>
      </c>
      <c r="D30" s="63">
        <v>1</v>
      </c>
      <c r="E30" s="63">
        <v>1</v>
      </c>
      <c r="F30" s="65">
        <f>IF(C30&gt;9, INDEX(SalaryLevels[#Data],MATCH(Calculations!C30,SalaryLevels[[#Data],[Salary Level]],0),IF(Cover!$P$10 = "Base", 3, IF(Cover!$P$10  = "Level Average", 7, 8))), 1.37* INDEX(SalaryLevels[#Data],MATCH(Calculations!C30,SalaryLevels[[#Data],[Salary Level]],0),IF(Cover!$P$10 = "Base", 3, IF(Cover!$P$10  = "Level Average", 7, 8))))</f>
        <v>1057326</v>
      </c>
      <c r="G30" s="66">
        <f t="shared" si="0"/>
        <v>1057326</v>
      </c>
      <c r="H30" s="53">
        <f>G30*(1+Cover!$P$12)</f>
        <v>1094332.4099999999</v>
      </c>
      <c r="I30" s="53">
        <f>H30*(1+Cover!$P$12)</f>
        <v>1132634.0443499999</v>
      </c>
      <c r="J30" s="53">
        <f>I30*(1+Cover!$P$12)</f>
        <v>1172276.2359022498</v>
      </c>
      <c r="K30" s="53">
        <f>J30*(1+Cover!$P$12)</f>
        <v>1213305.9041588285</v>
      </c>
      <c r="L30" s="65">
        <f t="shared" si="1"/>
        <v>1057326</v>
      </c>
      <c r="M30" s="53">
        <f>L30*(1+Cover!$P$12)</f>
        <v>1094332.4099999999</v>
      </c>
      <c r="N30" s="53">
        <f>M30*(1+Cover!$P$12)</f>
        <v>1132634.0443499999</v>
      </c>
      <c r="O30" s="53">
        <f>N30*(1+Cover!$P$12)</f>
        <v>1172276.2359022498</v>
      </c>
      <c r="P30" s="53">
        <f>O30*(1+Cover!$P$12)</f>
        <v>1213305.9041588285</v>
      </c>
      <c r="Q30" s="66">
        <f t="shared" si="3"/>
        <v>0</v>
      </c>
      <c r="R30" s="66">
        <f t="shared" si="4"/>
        <v>0</v>
      </c>
      <c r="S30" s="66">
        <f t="shared" si="5"/>
        <v>0</v>
      </c>
      <c r="T30" s="66">
        <f t="shared" si="6"/>
        <v>0</v>
      </c>
      <c r="U30" s="66">
        <f t="shared" si="7"/>
        <v>0</v>
      </c>
    </row>
    <row r="31" spans="1:21" x14ac:dyDescent="0.25">
      <c r="A31" t="s">
        <v>119</v>
      </c>
      <c r="B31" t="s">
        <v>14</v>
      </c>
      <c r="C31">
        <f>INDEX(Positions[#Data],MATCH(Calculations!B31,Positions[[#Data],[Role]],0),IF(Cover!$P$8 = "Small", 3, IF(Cover!$P$8  = "Medium", 4, 5)))</f>
        <v>12</v>
      </c>
      <c r="D31" s="63">
        <v>1</v>
      </c>
      <c r="E31" s="63">
        <v>1</v>
      </c>
      <c r="F31" s="65">
        <f>IF(C31&gt;9, INDEX(SalaryLevels[#Data],MATCH(Calculations!C31,SalaryLevels[[#Data],[Salary Level]],0),IF(Cover!$P$10 = "Base", 3, IF(Cover!$P$10  = "Level Average", 7, 8))), 1.37* INDEX(SalaryLevels[#Data],MATCH(Calculations!C31,SalaryLevels[[#Data],[Salary Level]],0),IF(Cover!$P$10 = "Base", 3, IF(Cover!$P$10  = "Level Average", 7, 8))))</f>
        <v>882042</v>
      </c>
      <c r="G31" s="66">
        <f t="shared" si="0"/>
        <v>882042</v>
      </c>
      <c r="H31" s="53">
        <f>G31*(1+Cover!$P$12)</f>
        <v>912913.47</v>
      </c>
      <c r="I31" s="53">
        <f>H31*(1+Cover!$P$12)</f>
        <v>944865.44144999993</v>
      </c>
      <c r="J31" s="53">
        <f>I31*(1+Cover!$P$12)</f>
        <v>977935.73190074984</v>
      </c>
      <c r="K31" s="53">
        <f>J31*(1+Cover!$P$12)</f>
        <v>1012163.482517276</v>
      </c>
      <c r="L31" s="65">
        <f t="shared" si="1"/>
        <v>882042</v>
      </c>
      <c r="M31" s="53">
        <f>L31*(1+Cover!$P$12)</f>
        <v>912913.47</v>
      </c>
      <c r="N31" s="53">
        <f>M31*(1+Cover!$P$12)</f>
        <v>944865.44144999993</v>
      </c>
      <c r="O31" s="53">
        <f>N31*(1+Cover!$P$12)</f>
        <v>977935.73190074984</v>
      </c>
      <c r="P31" s="53">
        <f>O31*(1+Cover!$P$12)</f>
        <v>1012163.482517276</v>
      </c>
      <c r="Q31" s="66">
        <f t="shared" si="3"/>
        <v>0</v>
      </c>
      <c r="R31" s="66">
        <f t="shared" si="4"/>
        <v>0</v>
      </c>
      <c r="S31" s="66">
        <f t="shared" si="5"/>
        <v>0</v>
      </c>
      <c r="T31" s="66">
        <f t="shared" si="6"/>
        <v>0</v>
      </c>
      <c r="U31" s="66">
        <f t="shared" si="7"/>
        <v>0</v>
      </c>
    </row>
    <row r="32" spans="1:21" x14ac:dyDescent="0.25">
      <c r="A32" t="s">
        <v>119</v>
      </c>
      <c r="B32" t="s">
        <v>15</v>
      </c>
      <c r="C32">
        <f>INDEX(Positions[#Data],MATCH(Calculations!B32,Positions[[#Data],[Role]],0),IF(Cover!$P$8 = "Small", 3, IF(Cover!$P$8  = "Medium", 4, 5)))</f>
        <v>9</v>
      </c>
      <c r="D32" s="63">
        <v>1</v>
      </c>
      <c r="E32" s="63">
        <v>1</v>
      </c>
      <c r="F32" s="65">
        <f>IF(C32&gt;9, INDEX(SalaryLevels[#Data],MATCH(Calculations!C32,SalaryLevels[[#Data],[Salary Level]],0),IF(Cover!$P$10 = "Base", 3, IF(Cover!$P$10  = "Level Average", 7, 8))), 1.37* INDEX(SalaryLevels[#Data],MATCH(Calculations!C32,SalaryLevels[[#Data],[Salary Level]],0),IF(Cover!$P$10 = "Base", 3, IF(Cover!$P$10  = "Level Average", 7, 8))))</f>
        <v>523675.65</v>
      </c>
      <c r="G32" s="66">
        <f t="shared" si="0"/>
        <v>523675.65</v>
      </c>
      <c r="H32" s="53">
        <f>G32*(1+Cover!$P$12)</f>
        <v>542004.29775000003</v>
      </c>
      <c r="I32" s="53">
        <f>H32*(1+Cover!$P$12)</f>
        <v>560974.44817124994</v>
      </c>
      <c r="J32" s="53">
        <f>I32*(1+Cover!$P$12)</f>
        <v>580608.55385724362</v>
      </c>
      <c r="K32" s="53">
        <f>J32*(1+Cover!$P$12)</f>
        <v>600929.85324224713</v>
      </c>
      <c r="L32" s="65">
        <f t="shared" si="1"/>
        <v>523675.65</v>
      </c>
      <c r="M32" s="53">
        <f>L32*(1+Cover!$P$12)</f>
        <v>542004.29775000003</v>
      </c>
      <c r="N32" s="53">
        <f>M32*(1+Cover!$P$12)</f>
        <v>560974.44817124994</v>
      </c>
      <c r="O32" s="53">
        <f>N32*(1+Cover!$P$12)</f>
        <v>580608.55385724362</v>
      </c>
      <c r="P32" s="53">
        <f>O32*(1+Cover!$P$12)</f>
        <v>600929.85324224713</v>
      </c>
      <c r="Q32" s="66">
        <f t="shared" si="3"/>
        <v>0</v>
      </c>
      <c r="R32" s="66">
        <f t="shared" si="4"/>
        <v>0</v>
      </c>
      <c r="S32" s="66">
        <f t="shared" si="5"/>
        <v>0</v>
      </c>
      <c r="T32" s="66">
        <f t="shared" si="6"/>
        <v>0</v>
      </c>
      <c r="U32" s="66">
        <f t="shared" si="7"/>
        <v>0</v>
      </c>
    </row>
    <row r="33" spans="1:21" x14ac:dyDescent="0.25">
      <c r="A33" t="s">
        <v>119</v>
      </c>
      <c r="B33" t="s">
        <v>38</v>
      </c>
      <c r="C33">
        <f>INDEX(Positions[#Data],MATCH(Calculations!B33,Positions[[#Data],[Role]],0),IF(Cover!$P$8 = "Small", 3, IF(Cover!$P$8  = "Medium", 4, 5)))</f>
        <v>12</v>
      </c>
      <c r="D33" s="63">
        <v>1</v>
      </c>
      <c r="E33" s="63">
        <v>1</v>
      </c>
      <c r="F33" s="65">
        <f>IF(C33&gt;9, INDEX(SalaryLevels[#Data],MATCH(Calculations!C33,SalaryLevels[[#Data],[Salary Level]],0),IF(Cover!$P$10 = "Base", 3, IF(Cover!$P$10  = "Level Average", 7, 8))), 1.37* INDEX(SalaryLevels[#Data],MATCH(Calculations!C33,SalaryLevels[[#Data],[Salary Level]],0),IF(Cover!$P$10 = "Base", 3, IF(Cover!$P$10  = "Level Average", 7, 8))))</f>
        <v>882042</v>
      </c>
      <c r="G33" s="66">
        <f t="shared" si="0"/>
        <v>882042</v>
      </c>
      <c r="H33" s="53">
        <f>G33*(1+Cover!$P$12)</f>
        <v>912913.47</v>
      </c>
      <c r="I33" s="53">
        <f>H33*(1+Cover!$P$12)</f>
        <v>944865.44144999993</v>
      </c>
      <c r="J33" s="53">
        <f>I33*(1+Cover!$P$12)</f>
        <v>977935.73190074984</v>
      </c>
      <c r="K33" s="53">
        <f>J33*(1+Cover!$P$12)</f>
        <v>1012163.482517276</v>
      </c>
      <c r="L33" s="65">
        <f t="shared" si="1"/>
        <v>882042</v>
      </c>
      <c r="M33" s="53">
        <f>L33*(1+Cover!$P$12)</f>
        <v>912913.47</v>
      </c>
      <c r="N33" s="53">
        <f>M33*(1+Cover!$P$12)</f>
        <v>944865.44144999993</v>
      </c>
      <c r="O33" s="53">
        <f>N33*(1+Cover!$P$12)</f>
        <v>977935.73190074984</v>
      </c>
      <c r="P33" s="53">
        <f>O33*(1+Cover!$P$12)</f>
        <v>1012163.482517276</v>
      </c>
      <c r="Q33" s="66">
        <f t="shared" si="3"/>
        <v>0</v>
      </c>
      <c r="R33" s="66">
        <f t="shared" si="4"/>
        <v>0</v>
      </c>
      <c r="S33" s="66">
        <f t="shared" si="5"/>
        <v>0</v>
      </c>
      <c r="T33" s="66">
        <f t="shared" si="6"/>
        <v>0</v>
      </c>
      <c r="U33" s="66">
        <f t="shared" si="7"/>
        <v>0</v>
      </c>
    </row>
    <row r="34" spans="1:21" x14ac:dyDescent="0.25">
      <c r="A34" t="s">
        <v>119</v>
      </c>
      <c r="B34" t="s">
        <v>39</v>
      </c>
      <c r="C34">
        <f>INDEX(Positions[#Data],MATCH(Calculations!B34,Positions[[#Data],[Role]],0),IF(Cover!$P$8 = "Small", 3, IF(Cover!$P$8  = "Medium", 4, 5)))</f>
        <v>9</v>
      </c>
      <c r="D34" s="63">
        <v>1</v>
      </c>
      <c r="E34" s="63">
        <v>1</v>
      </c>
      <c r="F34" s="65">
        <f>IF(C34&gt;9, INDEX(SalaryLevels[#Data],MATCH(Calculations!C34,SalaryLevels[[#Data],[Salary Level]],0),IF(Cover!$P$10 = "Base", 3, IF(Cover!$P$10  = "Level Average", 7, 8))), 1.37* INDEX(SalaryLevels[#Data],MATCH(Calculations!C34,SalaryLevels[[#Data],[Salary Level]],0),IF(Cover!$P$10 = "Base", 3, IF(Cover!$P$10  = "Level Average", 7, 8))))</f>
        <v>523675.65</v>
      </c>
      <c r="G34" s="66">
        <f t="shared" si="0"/>
        <v>523675.65</v>
      </c>
      <c r="H34" s="53">
        <f>G34*(1+Cover!$P$12)</f>
        <v>542004.29775000003</v>
      </c>
      <c r="I34" s="53">
        <f>H34*(1+Cover!$P$12)</f>
        <v>560974.44817124994</v>
      </c>
      <c r="J34" s="53">
        <f>I34*(1+Cover!$P$12)</f>
        <v>580608.55385724362</v>
      </c>
      <c r="K34" s="53">
        <f>J34*(1+Cover!$P$12)</f>
        <v>600929.85324224713</v>
      </c>
      <c r="L34" s="65">
        <f t="shared" si="1"/>
        <v>523675.65</v>
      </c>
      <c r="M34" s="53">
        <f>L34*(1+Cover!$P$12)</f>
        <v>542004.29775000003</v>
      </c>
      <c r="N34" s="53">
        <f>M34*(1+Cover!$P$12)</f>
        <v>560974.44817124994</v>
      </c>
      <c r="O34" s="53">
        <f>N34*(1+Cover!$P$12)</f>
        <v>580608.55385724362</v>
      </c>
      <c r="P34" s="53">
        <f>O34*(1+Cover!$P$12)</f>
        <v>600929.85324224713</v>
      </c>
      <c r="Q34" s="66">
        <f t="shared" si="3"/>
        <v>0</v>
      </c>
      <c r="R34" s="66">
        <f t="shared" si="4"/>
        <v>0</v>
      </c>
      <c r="S34" s="66">
        <f t="shared" si="5"/>
        <v>0</v>
      </c>
      <c r="T34" s="66">
        <f t="shared" si="6"/>
        <v>0</v>
      </c>
      <c r="U34" s="66">
        <f t="shared" si="7"/>
        <v>0</v>
      </c>
    </row>
    <row r="35" spans="1:21" x14ac:dyDescent="0.25">
      <c r="A35" t="s">
        <v>119</v>
      </c>
      <c r="B35" t="s">
        <v>22</v>
      </c>
      <c r="C35">
        <f>INDEX(Positions[#Data],MATCH(Calculations!B35,Positions[[#Data],[Role]],0),IF(Cover!$P$8 = "Small", 3, IF(Cover!$P$8  = "Medium", 4, 5)))</f>
        <v>12</v>
      </c>
      <c r="D35" s="63">
        <v>1</v>
      </c>
      <c r="E35" s="63">
        <v>1</v>
      </c>
      <c r="F35" s="65">
        <f>IF(C35&gt;9, INDEX(SalaryLevels[#Data],MATCH(Calculations!C35,SalaryLevels[[#Data],[Salary Level]],0),IF(Cover!$P$10 = "Base", 3, IF(Cover!$P$10  = "Level Average", 7, 8))), 1.37* INDEX(SalaryLevels[#Data],MATCH(Calculations!C35,SalaryLevels[[#Data],[Salary Level]],0),IF(Cover!$P$10 = "Base", 3, IF(Cover!$P$10  = "Level Average", 7, 8))))</f>
        <v>882042</v>
      </c>
      <c r="G35" s="66">
        <f t="shared" ref="G35:G63" si="8">F35*D35</f>
        <v>882042</v>
      </c>
      <c r="H35" s="53">
        <f>G35*(1+Cover!$P$12)</f>
        <v>912913.47</v>
      </c>
      <c r="I35" s="53">
        <f>H35*(1+Cover!$P$12)</f>
        <v>944865.44144999993</v>
      </c>
      <c r="J35" s="53">
        <f>I35*(1+Cover!$P$12)</f>
        <v>977935.73190074984</v>
      </c>
      <c r="K35" s="53">
        <f>J35*(1+Cover!$P$12)</f>
        <v>1012163.482517276</v>
      </c>
      <c r="L35" s="65">
        <f t="shared" ref="L35:L63" si="9">F35*E35</f>
        <v>882042</v>
      </c>
      <c r="M35" s="53">
        <f>L35*(1+Cover!$P$12)</f>
        <v>912913.47</v>
      </c>
      <c r="N35" s="53">
        <f>M35*(1+Cover!$P$12)</f>
        <v>944865.44144999993</v>
      </c>
      <c r="O35" s="53">
        <f>N35*(1+Cover!$P$12)</f>
        <v>977935.73190074984</v>
      </c>
      <c r="P35" s="53">
        <f>O35*(1+Cover!$P$12)</f>
        <v>1012163.482517276</v>
      </c>
      <c r="Q35" s="66">
        <f t="shared" si="3"/>
        <v>0</v>
      </c>
      <c r="R35" s="66">
        <f t="shared" si="4"/>
        <v>0</v>
      </c>
      <c r="S35" s="66">
        <f t="shared" si="5"/>
        <v>0</v>
      </c>
      <c r="T35" s="66">
        <f t="shared" si="6"/>
        <v>0</v>
      </c>
      <c r="U35" s="66">
        <f t="shared" si="7"/>
        <v>0</v>
      </c>
    </row>
    <row r="36" spans="1:21" x14ac:dyDescent="0.25">
      <c r="A36" t="s">
        <v>119</v>
      </c>
      <c r="B36" t="s">
        <v>13</v>
      </c>
      <c r="C36">
        <f>INDEX(Positions[#Data],MATCH(Calculations!B36,Positions[[#Data],[Role]],0),IF(Cover!$P$8 = "Small", 3, IF(Cover!$P$8  = "Medium", 4, 5)))</f>
        <v>9</v>
      </c>
      <c r="D36" s="63">
        <v>1</v>
      </c>
      <c r="E36" s="63">
        <v>1</v>
      </c>
      <c r="F36" s="65">
        <f>IF(C36&gt;9, INDEX(SalaryLevels[#Data],MATCH(Calculations!C36,SalaryLevels[[#Data],[Salary Level]],0),IF(Cover!$P$10 = "Base", 3, IF(Cover!$P$10  = "Level Average", 7, 8))), 1.37* INDEX(SalaryLevels[#Data],MATCH(Calculations!C36,SalaryLevels[[#Data],[Salary Level]],0),IF(Cover!$P$10 = "Base", 3, IF(Cover!$P$10  = "Level Average", 7, 8))))</f>
        <v>523675.65</v>
      </c>
      <c r="G36" s="66">
        <f t="shared" si="8"/>
        <v>523675.65</v>
      </c>
      <c r="H36" s="53">
        <f>G36*(1+Cover!$P$12)</f>
        <v>542004.29775000003</v>
      </c>
      <c r="I36" s="53">
        <f>H36*(1+Cover!$P$12)</f>
        <v>560974.44817124994</v>
      </c>
      <c r="J36" s="53">
        <f>I36*(1+Cover!$P$12)</f>
        <v>580608.55385724362</v>
      </c>
      <c r="K36" s="53">
        <f>J36*(1+Cover!$P$12)</f>
        <v>600929.85324224713</v>
      </c>
      <c r="L36" s="65">
        <f t="shared" si="9"/>
        <v>523675.65</v>
      </c>
      <c r="M36" s="53">
        <f>L36*(1+Cover!$P$12)</f>
        <v>542004.29775000003</v>
      </c>
      <c r="N36" s="53">
        <f>M36*(1+Cover!$P$12)</f>
        <v>560974.44817124994</v>
      </c>
      <c r="O36" s="53">
        <f>N36*(1+Cover!$P$12)</f>
        <v>580608.55385724362</v>
      </c>
      <c r="P36" s="53">
        <f>O36*(1+Cover!$P$12)</f>
        <v>600929.85324224713</v>
      </c>
      <c r="Q36" s="66">
        <f t="shared" si="3"/>
        <v>0</v>
      </c>
      <c r="R36" s="66">
        <f t="shared" si="4"/>
        <v>0</v>
      </c>
      <c r="S36" s="66">
        <f t="shared" si="5"/>
        <v>0</v>
      </c>
      <c r="T36" s="66">
        <f t="shared" si="6"/>
        <v>0</v>
      </c>
      <c r="U36" s="66">
        <f t="shared" si="7"/>
        <v>0</v>
      </c>
    </row>
    <row r="37" spans="1:21" x14ac:dyDescent="0.25">
      <c r="A37" t="s">
        <v>119</v>
      </c>
      <c r="B37" t="s">
        <v>53</v>
      </c>
      <c r="C37">
        <f>INDEX(Positions[#Data],MATCH(Calculations!B37,Positions[[#Data],[Role]],0),IF(Cover!$P$8 = "Small", 3, IF(Cover!$P$8  = "Medium", 4, 5)))</f>
        <v>9</v>
      </c>
      <c r="D37" s="63">
        <v>1</v>
      </c>
      <c r="E37" s="63">
        <v>1</v>
      </c>
      <c r="F37" s="65">
        <f>IF(C37&gt;9, INDEX(SalaryLevels[#Data],MATCH(Calculations!C37,SalaryLevels[[#Data],[Salary Level]],0),IF(Cover!$P$10 = "Base", 3, IF(Cover!$P$10  = "Level Average", 7, 8))), 1.37* INDEX(SalaryLevels[#Data],MATCH(Calculations!C37,SalaryLevels[[#Data],[Salary Level]],0),IF(Cover!$P$10 = "Base", 3, IF(Cover!$P$10  = "Level Average", 7, 8))))</f>
        <v>523675.65</v>
      </c>
      <c r="G37" s="66">
        <f t="shared" si="8"/>
        <v>523675.65</v>
      </c>
      <c r="H37" s="53">
        <f>G37*(1+Cover!$P$12)</f>
        <v>542004.29775000003</v>
      </c>
      <c r="I37" s="53">
        <f>H37*(1+Cover!$P$12)</f>
        <v>560974.44817124994</v>
      </c>
      <c r="J37" s="53">
        <f>I37*(1+Cover!$P$12)</f>
        <v>580608.55385724362</v>
      </c>
      <c r="K37" s="53">
        <f>J37*(1+Cover!$P$12)</f>
        <v>600929.85324224713</v>
      </c>
      <c r="L37" s="65">
        <f t="shared" si="9"/>
        <v>523675.65</v>
      </c>
      <c r="M37" s="53">
        <f>L37*(1+Cover!$P$12)</f>
        <v>542004.29775000003</v>
      </c>
      <c r="N37" s="53">
        <f>M37*(1+Cover!$P$12)</f>
        <v>560974.44817124994</v>
      </c>
      <c r="O37" s="53">
        <f>N37*(1+Cover!$P$12)</f>
        <v>580608.55385724362</v>
      </c>
      <c r="P37" s="53">
        <f>O37*(1+Cover!$P$12)</f>
        <v>600929.85324224713</v>
      </c>
      <c r="Q37" s="66">
        <f t="shared" si="3"/>
        <v>0</v>
      </c>
      <c r="R37" s="66">
        <f t="shared" si="4"/>
        <v>0</v>
      </c>
      <c r="S37" s="66">
        <f t="shared" si="5"/>
        <v>0</v>
      </c>
      <c r="T37" s="66">
        <f t="shared" si="6"/>
        <v>0</v>
      </c>
      <c r="U37" s="66">
        <f t="shared" si="7"/>
        <v>0</v>
      </c>
    </row>
    <row r="38" spans="1:21" x14ac:dyDescent="0.25">
      <c r="A38" t="s">
        <v>118</v>
      </c>
      <c r="B38" t="s">
        <v>124</v>
      </c>
      <c r="C38">
        <f>INDEX(Positions[#Data],MATCH(Calculations!B38,Positions[[#Data],[Role]],0),IF(Cover!$P$8 = "Small", 3, IF(Cover!$P$8  = "Medium", 4, 5)))</f>
        <v>13</v>
      </c>
      <c r="D38" s="63">
        <v>1</v>
      </c>
      <c r="E38" s="63">
        <v>1</v>
      </c>
      <c r="F38" s="65">
        <f>IF(C38&gt;9, INDEX(SalaryLevels[#Data],MATCH(Calculations!C38,SalaryLevels[[#Data],[Salary Level]],0),IF(Cover!$P$10 = "Base", 3, IF(Cover!$P$10  = "Level Average", 7, 8))), 1.37* INDEX(SalaryLevels[#Data],MATCH(Calculations!C38,SalaryLevels[[#Data],[Salary Level]],0),IF(Cover!$P$10 = "Base", 3, IF(Cover!$P$10  = "Level Average", 7, 8))))</f>
        <v>1057326</v>
      </c>
      <c r="G38" s="66">
        <f t="shared" si="8"/>
        <v>1057326</v>
      </c>
      <c r="H38" s="53">
        <f>G38*(1+Cover!$P$12)</f>
        <v>1094332.4099999999</v>
      </c>
      <c r="I38" s="53">
        <f>H38*(1+Cover!$P$12)</f>
        <v>1132634.0443499999</v>
      </c>
      <c r="J38" s="53">
        <f>I38*(1+Cover!$P$12)</f>
        <v>1172276.2359022498</v>
      </c>
      <c r="K38" s="53">
        <f>J38*(1+Cover!$P$12)</f>
        <v>1213305.9041588285</v>
      </c>
      <c r="L38" s="65">
        <f t="shared" si="9"/>
        <v>1057326</v>
      </c>
      <c r="M38" s="53">
        <f>L38*(1+Cover!$P$12)</f>
        <v>1094332.4099999999</v>
      </c>
      <c r="N38" s="53">
        <f>M38*(1+Cover!$P$12)</f>
        <v>1132634.0443499999</v>
      </c>
      <c r="O38" s="53">
        <f>N38*(1+Cover!$P$12)</f>
        <v>1172276.2359022498</v>
      </c>
      <c r="P38" s="53">
        <f>O38*(1+Cover!$P$12)</f>
        <v>1213305.9041588285</v>
      </c>
      <c r="Q38" s="66">
        <f t="shared" si="3"/>
        <v>0</v>
      </c>
      <c r="R38" s="66">
        <f t="shared" si="4"/>
        <v>0</v>
      </c>
      <c r="S38" s="66">
        <f t="shared" si="5"/>
        <v>0</v>
      </c>
      <c r="T38" s="66">
        <f t="shared" si="6"/>
        <v>0</v>
      </c>
      <c r="U38" s="66">
        <f t="shared" si="7"/>
        <v>0</v>
      </c>
    </row>
    <row r="39" spans="1:21" x14ac:dyDescent="0.25">
      <c r="A39" t="s">
        <v>118</v>
      </c>
      <c r="B39" t="s">
        <v>40</v>
      </c>
      <c r="C39">
        <f>INDEX(Positions[#Data],MATCH(Calculations!B39,Positions[[#Data],[Role]],0),IF(Cover!$P$8 = "Small", 3, IF(Cover!$P$8  = "Medium", 4, 5)))</f>
        <v>12</v>
      </c>
      <c r="D39" s="63">
        <v>1</v>
      </c>
      <c r="E39" s="63">
        <v>1</v>
      </c>
      <c r="F39" s="65">
        <f>IF(C39&gt;9, INDEX(SalaryLevels[#Data],MATCH(Calculations!C39,SalaryLevels[[#Data],[Salary Level]],0),IF(Cover!$P$10 = "Base", 3, IF(Cover!$P$10  = "Level Average", 7, 8))), 1.37* INDEX(SalaryLevels[#Data],MATCH(Calculations!C39,SalaryLevels[[#Data],[Salary Level]],0),IF(Cover!$P$10 = "Base", 3, IF(Cover!$P$10  = "Level Average", 7, 8))))</f>
        <v>882042</v>
      </c>
      <c r="G39" s="66">
        <f t="shared" si="8"/>
        <v>882042</v>
      </c>
      <c r="H39" s="53">
        <f>G39*(1+Cover!$P$12)</f>
        <v>912913.47</v>
      </c>
      <c r="I39" s="53">
        <f>H39*(1+Cover!$P$12)</f>
        <v>944865.44144999993</v>
      </c>
      <c r="J39" s="53">
        <f>I39*(1+Cover!$P$12)</f>
        <v>977935.73190074984</v>
      </c>
      <c r="K39" s="53">
        <f>J39*(1+Cover!$P$12)</f>
        <v>1012163.482517276</v>
      </c>
      <c r="L39" s="65">
        <f t="shared" si="9"/>
        <v>882042</v>
      </c>
      <c r="M39" s="53">
        <f>L39*(1+Cover!$P$12)</f>
        <v>912913.47</v>
      </c>
      <c r="N39" s="53">
        <f>M39*(1+Cover!$P$12)</f>
        <v>944865.44144999993</v>
      </c>
      <c r="O39" s="53">
        <f>N39*(1+Cover!$P$12)</f>
        <v>977935.73190074984</v>
      </c>
      <c r="P39" s="53">
        <f>O39*(1+Cover!$P$12)</f>
        <v>1012163.482517276</v>
      </c>
      <c r="Q39" s="66">
        <f t="shared" si="3"/>
        <v>0</v>
      </c>
      <c r="R39" s="66">
        <f t="shared" si="4"/>
        <v>0</v>
      </c>
      <c r="S39" s="66">
        <f t="shared" si="5"/>
        <v>0</v>
      </c>
      <c r="T39" s="66">
        <f t="shared" si="6"/>
        <v>0</v>
      </c>
      <c r="U39" s="66">
        <f t="shared" si="7"/>
        <v>0</v>
      </c>
    </row>
    <row r="40" spans="1:21" x14ac:dyDescent="0.25">
      <c r="A40" t="s">
        <v>118</v>
      </c>
      <c r="B40" t="s">
        <v>41</v>
      </c>
      <c r="C40">
        <f>INDEX(Positions[#Data],MATCH(Calculations!B40,Positions[[#Data],[Role]],0),IF(Cover!$P$8 = "Small", 3, IF(Cover!$P$8  = "Medium", 4, 5)))</f>
        <v>9</v>
      </c>
      <c r="D40" s="63">
        <v>1</v>
      </c>
      <c r="E40" s="63">
        <v>1</v>
      </c>
      <c r="F40" s="65">
        <f>IF(C40&gt;9, INDEX(SalaryLevels[#Data],MATCH(Calculations!C40,SalaryLevels[[#Data],[Salary Level]],0),IF(Cover!$P$10 = "Base", 3, IF(Cover!$P$10  = "Level Average", 7, 8))), 1.37* INDEX(SalaryLevels[#Data],MATCH(Calculations!C40,SalaryLevels[[#Data],[Salary Level]],0),IF(Cover!$P$10 = "Base", 3, IF(Cover!$P$10  = "Level Average", 7, 8))))</f>
        <v>523675.65</v>
      </c>
      <c r="G40" s="66">
        <f t="shared" si="8"/>
        <v>523675.65</v>
      </c>
      <c r="H40" s="53">
        <f>G40*(1+Cover!$P$12)</f>
        <v>542004.29775000003</v>
      </c>
      <c r="I40" s="53">
        <f>H40*(1+Cover!$P$12)</f>
        <v>560974.44817124994</v>
      </c>
      <c r="J40" s="53">
        <f>I40*(1+Cover!$P$12)</f>
        <v>580608.55385724362</v>
      </c>
      <c r="K40" s="53">
        <f>J40*(1+Cover!$P$12)</f>
        <v>600929.85324224713</v>
      </c>
      <c r="L40" s="65">
        <f t="shared" si="9"/>
        <v>523675.65</v>
      </c>
      <c r="M40" s="53">
        <f>L40*(1+Cover!$P$12)</f>
        <v>542004.29775000003</v>
      </c>
      <c r="N40" s="53">
        <f>M40*(1+Cover!$P$12)</f>
        <v>560974.44817124994</v>
      </c>
      <c r="O40" s="53">
        <f>N40*(1+Cover!$P$12)</f>
        <v>580608.55385724362</v>
      </c>
      <c r="P40" s="53">
        <f>O40*(1+Cover!$P$12)</f>
        <v>600929.85324224713</v>
      </c>
      <c r="Q40" s="66">
        <f t="shared" si="3"/>
        <v>0</v>
      </c>
      <c r="R40" s="66">
        <f t="shared" si="4"/>
        <v>0</v>
      </c>
      <c r="S40" s="66">
        <f t="shared" si="5"/>
        <v>0</v>
      </c>
      <c r="T40" s="66">
        <f t="shared" si="6"/>
        <v>0</v>
      </c>
      <c r="U40" s="66">
        <f t="shared" si="7"/>
        <v>0</v>
      </c>
    </row>
    <row r="41" spans="1:21" x14ac:dyDescent="0.25">
      <c r="A41" t="s">
        <v>118</v>
      </c>
      <c r="B41" t="s">
        <v>121</v>
      </c>
      <c r="C41">
        <f>INDEX(Positions[#Data],MATCH(Calculations!B41,Positions[[#Data],[Role]],0),IF(Cover!$P$8 = "Small", 3, IF(Cover!$P$8  = "Medium", 4, 5)))</f>
        <v>12</v>
      </c>
      <c r="D41" s="63">
        <v>1</v>
      </c>
      <c r="E41" s="63">
        <v>1</v>
      </c>
      <c r="F41" s="65">
        <f>IF(C41&gt;9, INDEX(SalaryLevels[#Data],MATCH(Calculations!C41,SalaryLevels[[#Data],[Salary Level]],0),IF(Cover!$P$10 = "Base", 3, IF(Cover!$P$10  = "Level Average", 7, 8))), 1.37* INDEX(SalaryLevels[#Data],MATCH(Calculations!C41,SalaryLevels[[#Data],[Salary Level]],0),IF(Cover!$P$10 = "Base", 3, IF(Cover!$P$10  = "Level Average", 7, 8))))</f>
        <v>882042</v>
      </c>
      <c r="G41" s="66">
        <f t="shared" si="8"/>
        <v>882042</v>
      </c>
      <c r="H41" s="53">
        <f>G41*(1+Cover!$P$12)</f>
        <v>912913.47</v>
      </c>
      <c r="I41" s="53">
        <f>H41*(1+Cover!$P$12)</f>
        <v>944865.44144999993</v>
      </c>
      <c r="J41" s="53">
        <f>I41*(1+Cover!$P$12)</f>
        <v>977935.73190074984</v>
      </c>
      <c r="K41" s="53">
        <f>J41*(1+Cover!$P$12)</f>
        <v>1012163.482517276</v>
      </c>
      <c r="L41" s="65">
        <f t="shared" si="9"/>
        <v>882042</v>
      </c>
      <c r="M41" s="53">
        <f>L41*(1+Cover!$P$12)</f>
        <v>912913.47</v>
      </c>
      <c r="N41" s="53">
        <f>M41*(1+Cover!$P$12)</f>
        <v>944865.44144999993</v>
      </c>
      <c r="O41" s="53">
        <f>N41*(1+Cover!$P$12)</f>
        <v>977935.73190074984</v>
      </c>
      <c r="P41" s="53">
        <f>O41*(1+Cover!$P$12)</f>
        <v>1012163.482517276</v>
      </c>
      <c r="Q41" s="66">
        <f t="shared" si="3"/>
        <v>0</v>
      </c>
      <c r="R41" s="66">
        <f t="shared" si="4"/>
        <v>0</v>
      </c>
      <c r="S41" s="66">
        <f t="shared" si="5"/>
        <v>0</v>
      </c>
      <c r="T41" s="66">
        <f t="shared" si="6"/>
        <v>0</v>
      </c>
      <c r="U41" s="66">
        <f t="shared" si="7"/>
        <v>0</v>
      </c>
    </row>
    <row r="42" spans="1:21" x14ac:dyDescent="0.25">
      <c r="A42" t="s">
        <v>118</v>
      </c>
      <c r="B42" t="s">
        <v>120</v>
      </c>
      <c r="C42">
        <f>INDEX(Positions[#Data],MATCH(Calculations!B42,Positions[[#Data],[Role]],0),IF(Cover!$P$8 = "Small", 3, IF(Cover!$P$8  = "Medium", 4, 5)))</f>
        <v>9</v>
      </c>
      <c r="D42" s="63">
        <v>1</v>
      </c>
      <c r="E42" s="63">
        <v>1</v>
      </c>
      <c r="F42" s="65">
        <f>IF(C42&gt;9, INDEX(SalaryLevels[#Data],MATCH(Calculations!C42,SalaryLevels[[#Data],[Salary Level]],0),IF(Cover!$P$10 = "Base", 3, IF(Cover!$P$10  = "Level Average", 7, 8))), 1.37* INDEX(SalaryLevels[#Data],MATCH(Calculations!C42,SalaryLevels[[#Data],[Salary Level]],0),IF(Cover!$P$10 = "Base", 3, IF(Cover!$P$10  = "Level Average", 7, 8))))</f>
        <v>523675.65</v>
      </c>
      <c r="G42" s="66">
        <f t="shared" si="8"/>
        <v>523675.65</v>
      </c>
      <c r="H42" s="53">
        <f>G42*(1+Cover!$P$12)</f>
        <v>542004.29775000003</v>
      </c>
      <c r="I42" s="53">
        <f>H42*(1+Cover!$P$12)</f>
        <v>560974.44817124994</v>
      </c>
      <c r="J42" s="53">
        <f>I42*(1+Cover!$P$12)</f>
        <v>580608.55385724362</v>
      </c>
      <c r="K42" s="53">
        <f>J42*(1+Cover!$P$12)</f>
        <v>600929.85324224713</v>
      </c>
      <c r="L42" s="65">
        <f t="shared" si="9"/>
        <v>523675.65</v>
      </c>
      <c r="M42" s="53">
        <f>L42*(1+Cover!$P$12)</f>
        <v>542004.29775000003</v>
      </c>
      <c r="N42" s="53">
        <f>M42*(1+Cover!$P$12)</f>
        <v>560974.44817124994</v>
      </c>
      <c r="O42" s="53">
        <f>N42*(1+Cover!$P$12)</f>
        <v>580608.55385724362</v>
      </c>
      <c r="P42" s="53">
        <f>O42*(1+Cover!$P$12)</f>
        <v>600929.85324224713</v>
      </c>
      <c r="Q42" s="66">
        <f t="shared" si="3"/>
        <v>0</v>
      </c>
      <c r="R42" s="66">
        <f t="shared" si="4"/>
        <v>0</v>
      </c>
      <c r="S42" s="66">
        <f t="shared" si="5"/>
        <v>0</v>
      </c>
      <c r="T42" s="66">
        <f t="shared" si="6"/>
        <v>0</v>
      </c>
      <c r="U42" s="66">
        <f t="shared" si="7"/>
        <v>0</v>
      </c>
    </row>
    <row r="43" spans="1:21" x14ac:dyDescent="0.25">
      <c r="A43" t="s">
        <v>118</v>
      </c>
      <c r="B43" t="s">
        <v>42</v>
      </c>
      <c r="C43">
        <f>INDEX(Positions[#Data],MATCH(Calculations!B43,Positions[[#Data],[Role]],0),IF(Cover!$P$8 = "Small", 3, IF(Cover!$P$8  = "Medium", 4, 5)))</f>
        <v>12</v>
      </c>
      <c r="D43" s="63">
        <v>1</v>
      </c>
      <c r="E43" s="63">
        <v>1</v>
      </c>
      <c r="F43" s="65">
        <f>IF(C43&gt;9, INDEX(SalaryLevels[#Data],MATCH(Calculations!C43,SalaryLevels[[#Data],[Salary Level]],0),IF(Cover!$P$10 = "Base", 3, IF(Cover!$P$10  = "Level Average", 7, 8))), 1.37* INDEX(SalaryLevels[#Data],MATCH(Calculations!C43,SalaryLevels[[#Data],[Salary Level]],0),IF(Cover!$P$10 = "Base", 3, IF(Cover!$P$10  = "Level Average", 7, 8))))</f>
        <v>882042</v>
      </c>
      <c r="G43" s="66">
        <f t="shared" si="8"/>
        <v>882042</v>
      </c>
      <c r="H43" s="53">
        <f>G43*(1+Cover!$P$12)</f>
        <v>912913.47</v>
      </c>
      <c r="I43" s="53">
        <f>H43*(1+Cover!$P$12)</f>
        <v>944865.44144999993</v>
      </c>
      <c r="J43" s="53">
        <f>I43*(1+Cover!$P$12)</f>
        <v>977935.73190074984</v>
      </c>
      <c r="K43" s="53">
        <f>J43*(1+Cover!$P$12)</f>
        <v>1012163.482517276</v>
      </c>
      <c r="L43" s="65">
        <f t="shared" si="9"/>
        <v>882042</v>
      </c>
      <c r="M43" s="53">
        <f>L43*(1+Cover!$P$12)</f>
        <v>912913.47</v>
      </c>
      <c r="N43" s="53">
        <f>M43*(1+Cover!$P$12)</f>
        <v>944865.44144999993</v>
      </c>
      <c r="O43" s="53">
        <f>N43*(1+Cover!$P$12)</f>
        <v>977935.73190074984</v>
      </c>
      <c r="P43" s="53">
        <f>O43*(1+Cover!$P$12)</f>
        <v>1012163.482517276</v>
      </c>
      <c r="Q43" s="66">
        <f t="shared" si="3"/>
        <v>0</v>
      </c>
      <c r="R43" s="66">
        <f t="shared" si="4"/>
        <v>0</v>
      </c>
      <c r="S43" s="66">
        <f t="shared" si="5"/>
        <v>0</v>
      </c>
      <c r="T43" s="66">
        <f t="shared" si="6"/>
        <v>0</v>
      </c>
      <c r="U43" s="66">
        <f t="shared" si="7"/>
        <v>0</v>
      </c>
    </row>
    <row r="44" spans="1:21" x14ac:dyDescent="0.25">
      <c r="A44" t="s">
        <v>118</v>
      </c>
      <c r="B44" t="s">
        <v>43</v>
      </c>
      <c r="C44">
        <f>INDEX(Positions[#Data],MATCH(Calculations!B44,Positions[[#Data],[Role]],0),IF(Cover!$P$8 = "Small", 3, IF(Cover!$P$8  = "Medium", 4, 5)))</f>
        <v>9</v>
      </c>
      <c r="D44" s="63">
        <v>1</v>
      </c>
      <c r="E44" s="63">
        <v>1</v>
      </c>
      <c r="F44" s="65">
        <f>IF(C44&gt;9, INDEX(SalaryLevels[#Data],MATCH(Calculations!C44,SalaryLevels[[#Data],[Salary Level]],0),IF(Cover!$P$10 = "Base", 3, IF(Cover!$P$10  = "Level Average", 7, 8))), 1.37* INDEX(SalaryLevels[#Data],MATCH(Calculations!C44,SalaryLevels[[#Data],[Salary Level]],0),IF(Cover!$P$10 = "Base", 3, IF(Cover!$P$10  = "Level Average", 7, 8))))</f>
        <v>523675.65</v>
      </c>
      <c r="G44" s="66">
        <f t="shared" si="8"/>
        <v>523675.65</v>
      </c>
      <c r="H44" s="53">
        <f>G44*(1+Cover!$P$12)</f>
        <v>542004.29775000003</v>
      </c>
      <c r="I44" s="53">
        <f>H44*(1+Cover!$P$12)</f>
        <v>560974.44817124994</v>
      </c>
      <c r="J44" s="53">
        <f>I44*(1+Cover!$P$12)</f>
        <v>580608.55385724362</v>
      </c>
      <c r="K44" s="53">
        <f>J44*(1+Cover!$P$12)</f>
        <v>600929.85324224713</v>
      </c>
      <c r="L44" s="65">
        <f t="shared" si="9"/>
        <v>523675.65</v>
      </c>
      <c r="M44" s="53">
        <f>L44*(1+Cover!$P$12)</f>
        <v>542004.29775000003</v>
      </c>
      <c r="N44" s="53">
        <f>M44*(1+Cover!$P$12)</f>
        <v>560974.44817124994</v>
      </c>
      <c r="O44" s="53">
        <f>N44*(1+Cover!$P$12)</f>
        <v>580608.55385724362</v>
      </c>
      <c r="P44" s="53">
        <f>O44*(1+Cover!$P$12)</f>
        <v>600929.85324224713</v>
      </c>
      <c r="Q44" s="66">
        <f t="shared" si="3"/>
        <v>0</v>
      </c>
      <c r="R44" s="66">
        <f t="shared" si="4"/>
        <v>0</v>
      </c>
      <c r="S44" s="66">
        <f t="shared" si="5"/>
        <v>0</v>
      </c>
      <c r="T44" s="66">
        <f t="shared" si="6"/>
        <v>0</v>
      </c>
      <c r="U44" s="66">
        <f t="shared" si="7"/>
        <v>0</v>
      </c>
    </row>
    <row r="45" spans="1:21" x14ac:dyDescent="0.25">
      <c r="A45" t="s">
        <v>118</v>
      </c>
      <c r="B45" t="s">
        <v>16</v>
      </c>
      <c r="C45">
        <f>INDEX(Positions[#Data],MATCH(Calculations!B45,Positions[[#Data],[Role]],0),IF(Cover!$P$8 = "Small", 3, IF(Cover!$P$8  = "Medium", 4, 5)))</f>
        <v>12</v>
      </c>
      <c r="D45" s="63">
        <v>1</v>
      </c>
      <c r="E45" s="63">
        <v>1</v>
      </c>
      <c r="F45" s="65">
        <f>IF(C45&gt;9, INDEX(SalaryLevels[#Data],MATCH(Calculations!C45,SalaryLevels[[#Data],[Salary Level]],0),IF(Cover!$P$10 = "Base", 3, IF(Cover!$P$10  = "Level Average", 7, 8))), 1.37* INDEX(SalaryLevels[#Data],MATCH(Calculations!C45,SalaryLevels[[#Data],[Salary Level]],0),IF(Cover!$P$10 = "Base", 3, IF(Cover!$P$10  = "Level Average", 7, 8))))</f>
        <v>882042</v>
      </c>
      <c r="G45" s="66">
        <f t="shared" si="8"/>
        <v>882042</v>
      </c>
      <c r="H45" s="53">
        <f>G45*(1+Cover!$P$12)</f>
        <v>912913.47</v>
      </c>
      <c r="I45" s="53">
        <f>H45*(1+Cover!$P$12)</f>
        <v>944865.44144999993</v>
      </c>
      <c r="J45" s="53">
        <f>I45*(1+Cover!$P$12)</f>
        <v>977935.73190074984</v>
      </c>
      <c r="K45" s="53">
        <f>J45*(1+Cover!$P$12)</f>
        <v>1012163.482517276</v>
      </c>
      <c r="L45" s="65">
        <f t="shared" si="9"/>
        <v>882042</v>
      </c>
      <c r="M45" s="53">
        <f>L45*(1+Cover!$P$12)</f>
        <v>912913.47</v>
      </c>
      <c r="N45" s="53">
        <f>M45*(1+Cover!$P$12)</f>
        <v>944865.44144999993</v>
      </c>
      <c r="O45" s="53">
        <f>N45*(1+Cover!$P$12)</f>
        <v>977935.73190074984</v>
      </c>
      <c r="P45" s="53">
        <f>O45*(1+Cover!$P$12)</f>
        <v>1012163.482517276</v>
      </c>
      <c r="Q45" s="66">
        <f t="shared" si="3"/>
        <v>0</v>
      </c>
      <c r="R45" s="66">
        <f t="shared" si="4"/>
        <v>0</v>
      </c>
      <c r="S45" s="66">
        <f t="shared" si="5"/>
        <v>0</v>
      </c>
      <c r="T45" s="66">
        <f t="shared" si="6"/>
        <v>0</v>
      </c>
      <c r="U45" s="66">
        <f t="shared" si="7"/>
        <v>0</v>
      </c>
    </row>
    <row r="46" spans="1:21" x14ac:dyDescent="0.25">
      <c r="A46" t="s">
        <v>118</v>
      </c>
      <c r="B46" t="s">
        <v>17</v>
      </c>
      <c r="C46">
        <f>INDEX(Positions[#Data],MATCH(Calculations!B46,Positions[[#Data],[Role]],0),IF(Cover!$P$8 = "Small", 3, IF(Cover!$P$8  = "Medium", 4, 5)))</f>
        <v>9</v>
      </c>
      <c r="D46" s="63">
        <v>1</v>
      </c>
      <c r="E46" s="63">
        <v>1</v>
      </c>
      <c r="F46" s="65">
        <f>IF(C46&gt;9, INDEX(SalaryLevels[#Data],MATCH(Calculations!C46,SalaryLevels[[#Data],[Salary Level]],0),IF(Cover!$P$10 = "Base", 3, IF(Cover!$P$10  = "Level Average", 7, 8))), 1.37* INDEX(SalaryLevels[#Data],MATCH(Calculations!C46,SalaryLevels[[#Data],[Salary Level]],0),IF(Cover!$P$10 = "Base", 3, IF(Cover!$P$10  = "Level Average", 7, 8))))</f>
        <v>523675.65</v>
      </c>
      <c r="G46" s="66">
        <f t="shared" si="8"/>
        <v>523675.65</v>
      </c>
      <c r="H46" s="53">
        <f>G46*(1+Cover!$P$12)</f>
        <v>542004.29775000003</v>
      </c>
      <c r="I46" s="53">
        <f>H46*(1+Cover!$P$12)</f>
        <v>560974.44817124994</v>
      </c>
      <c r="J46" s="53">
        <f>I46*(1+Cover!$P$12)</f>
        <v>580608.55385724362</v>
      </c>
      <c r="K46" s="53">
        <f>J46*(1+Cover!$P$12)</f>
        <v>600929.85324224713</v>
      </c>
      <c r="L46" s="65">
        <f t="shared" si="9"/>
        <v>523675.65</v>
      </c>
      <c r="M46" s="53">
        <f>L46*(1+Cover!$P$12)</f>
        <v>542004.29775000003</v>
      </c>
      <c r="N46" s="53">
        <f>M46*(1+Cover!$P$12)</f>
        <v>560974.44817124994</v>
      </c>
      <c r="O46" s="53">
        <f>N46*(1+Cover!$P$12)</f>
        <v>580608.55385724362</v>
      </c>
      <c r="P46" s="53">
        <f>O46*(1+Cover!$P$12)</f>
        <v>600929.85324224713</v>
      </c>
      <c r="Q46" s="66">
        <f t="shared" si="3"/>
        <v>0</v>
      </c>
      <c r="R46" s="66">
        <f t="shared" si="4"/>
        <v>0</v>
      </c>
      <c r="S46" s="66">
        <f t="shared" si="5"/>
        <v>0</v>
      </c>
      <c r="T46" s="66">
        <f t="shared" si="6"/>
        <v>0</v>
      </c>
      <c r="U46" s="66">
        <f t="shared" si="7"/>
        <v>0</v>
      </c>
    </row>
    <row r="47" spans="1:21" x14ac:dyDescent="0.25">
      <c r="A47" t="s">
        <v>118</v>
      </c>
      <c r="B47" t="s">
        <v>7</v>
      </c>
      <c r="C47">
        <f>INDEX(Positions[#Data],MATCH(Calculations!B47,Positions[[#Data],[Role]],0),IF(Cover!$P$8 = "Small", 3, IF(Cover!$P$8  = "Medium", 4, 5)))</f>
        <v>9</v>
      </c>
      <c r="D47" s="63">
        <v>1</v>
      </c>
      <c r="E47" s="63">
        <v>1</v>
      </c>
      <c r="F47" s="65">
        <f>IF(C47&gt;9, INDEX(SalaryLevels[#Data],MATCH(Calculations!C47,SalaryLevels[[#Data],[Salary Level]],0),IF(Cover!$P$10 = "Base", 3, IF(Cover!$P$10  = "Level Average", 7, 8))), 1.37* INDEX(SalaryLevels[#Data],MATCH(Calculations!C47,SalaryLevels[[#Data],[Salary Level]],0),IF(Cover!$P$10 = "Base", 3, IF(Cover!$P$10  = "Level Average", 7, 8))))</f>
        <v>523675.65</v>
      </c>
      <c r="G47" s="66">
        <f t="shared" si="8"/>
        <v>523675.65</v>
      </c>
      <c r="H47" s="53">
        <f>G47*(1+Cover!$P$12)</f>
        <v>542004.29775000003</v>
      </c>
      <c r="I47" s="53">
        <f>H47*(1+Cover!$P$12)</f>
        <v>560974.44817124994</v>
      </c>
      <c r="J47" s="53">
        <f>I47*(1+Cover!$P$12)</f>
        <v>580608.55385724362</v>
      </c>
      <c r="K47" s="53">
        <f>J47*(1+Cover!$P$12)</f>
        <v>600929.85324224713</v>
      </c>
      <c r="L47" s="65">
        <f t="shared" si="9"/>
        <v>523675.65</v>
      </c>
      <c r="M47" s="53">
        <f>L47*(1+Cover!$P$12)</f>
        <v>542004.29775000003</v>
      </c>
      <c r="N47" s="53">
        <f>M47*(1+Cover!$P$12)</f>
        <v>560974.44817124994</v>
      </c>
      <c r="O47" s="53">
        <f>N47*(1+Cover!$P$12)</f>
        <v>580608.55385724362</v>
      </c>
      <c r="P47" s="53">
        <f>O47*(1+Cover!$P$12)</f>
        <v>600929.85324224713</v>
      </c>
      <c r="Q47" s="66">
        <f t="shared" si="3"/>
        <v>0</v>
      </c>
      <c r="R47" s="66">
        <f t="shared" si="4"/>
        <v>0</v>
      </c>
      <c r="S47" s="66">
        <f t="shared" si="5"/>
        <v>0</v>
      </c>
      <c r="T47" s="66">
        <f t="shared" si="6"/>
        <v>0</v>
      </c>
      <c r="U47" s="66">
        <f t="shared" si="7"/>
        <v>0</v>
      </c>
    </row>
    <row r="48" spans="1:21" x14ac:dyDescent="0.25">
      <c r="A48" t="s">
        <v>117</v>
      </c>
      <c r="B48" t="s">
        <v>125</v>
      </c>
      <c r="C48">
        <f>INDEX(Positions[#Data],MATCH(Calculations!B48,Positions[[#Data],[Role]],0),IF(Cover!$P$8 = "Small", 3, IF(Cover!$P$8  = "Medium", 4, 5)))</f>
        <v>13</v>
      </c>
      <c r="D48" s="63">
        <v>1</v>
      </c>
      <c r="E48" s="63">
        <v>1</v>
      </c>
      <c r="F48" s="65">
        <f>IF(C48&gt;9, INDEX(SalaryLevels[#Data],MATCH(Calculations!C48,SalaryLevels[[#Data],[Salary Level]],0),IF(Cover!$P$10 = "Base", 3, IF(Cover!$P$10  = "Level Average", 7, 8))), 1.37* INDEX(SalaryLevels[#Data],MATCH(Calculations!C48,SalaryLevels[[#Data],[Salary Level]],0),IF(Cover!$P$10 = "Base", 3, IF(Cover!$P$10  = "Level Average", 7, 8))))</f>
        <v>1057326</v>
      </c>
      <c r="G48" s="66">
        <f t="shared" si="8"/>
        <v>1057326</v>
      </c>
      <c r="H48" s="53">
        <f>G48*(1+Cover!$P$12)</f>
        <v>1094332.4099999999</v>
      </c>
      <c r="I48" s="53">
        <f>H48*(1+Cover!$P$12)</f>
        <v>1132634.0443499999</v>
      </c>
      <c r="J48" s="53">
        <f>I48*(1+Cover!$P$12)</f>
        <v>1172276.2359022498</v>
      </c>
      <c r="K48" s="53">
        <f>J48*(1+Cover!$P$12)</f>
        <v>1213305.9041588285</v>
      </c>
      <c r="L48" s="65">
        <f t="shared" si="9"/>
        <v>1057326</v>
      </c>
      <c r="M48" s="53">
        <f>L48*(1+Cover!$P$12)</f>
        <v>1094332.4099999999</v>
      </c>
      <c r="N48" s="53">
        <f>M48*(1+Cover!$P$12)</f>
        <v>1132634.0443499999</v>
      </c>
      <c r="O48" s="53">
        <f>N48*(1+Cover!$P$12)</f>
        <v>1172276.2359022498</v>
      </c>
      <c r="P48" s="53">
        <f>O48*(1+Cover!$P$12)</f>
        <v>1213305.9041588285</v>
      </c>
      <c r="Q48" s="66">
        <f t="shared" si="3"/>
        <v>0</v>
      </c>
      <c r="R48" s="66">
        <f t="shared" si="4"/>
        <v>0</v>
      </c>
      <c r="S48" s="66">
        <f t="shared" si="5"/>
        <v>0</v>
      </c>
      <c r="T48" s="66">
        <f t="shared" si="6"/>
        <v>0</v>
      </c>
      <c r="U48" s="66">
        <f t="shared" si="7"/>
        <v>0</v>
      </c>
    </row>
    <row r="49" spans="1:21" x14ac:dyDescent="0.25">
      <c r="A49" t="s">
        <v>117</v>
      </c>
      <c r="B49" t="s">
        <v>44</v>
      </c>
      <c r="C49">
        <f>INDEX(Positions[#Data],MATCH(Calculations!B49,Positions[[#Data],[Role]],0),IF(Cover!$P$8 = "Small", 3, IF(Cover!$P$8  = "Medium", 4, 5)))</f>
        <v>12</v>
      </c>
      <c r="D49" s="63">
        <v>1</v>
      </c>
      <c r="E49" s="63">
        <v>1</v>
      </c>
      <c r="F49" s="65">
        <f>IF(C49&gt;9, INDEX(SalaryLevels[#Data],MATCH(Calculations!C49,SalaryLevels[[#Data],[Salary Level]],0),IF(Cover!$P$10 = "Base", 3, IF(Cover!$P$10  = "Level Average", 7, 8))), 1.37* INDEX(SalaryLevels[#Data],MATCH(Calculations!C49,SalaryLevels[[#Data],[Salary Level]],0),IF(Cover!$P$10 = "Base", 3, IF(Cover!$P$10  = "Level Average", 7, 8))))</f>
        <v>882042</v>
      </c>
      <c r="G49" s="66">
        <f t="shared" si="8"/>
        <v>882042</v>
      </c>
      <c r="H49" s="53">
        <f>G49*(1+Cover!$P$12)</f>
        <v>912913.47</v>
      </c>
      <c r="I49" s="53">
        <f>H49*(1+Cover!$P$12)</f>
        <v>944865.44144999993</v>
      </c>
      <c r="J49" s="53">
        <f>I49*(1+Cover!$P$12)</f>
        <v>977935.73190074984</v>
      </c>
      <c r="K49" s="53">
        <f>J49*(1+Cover!$P$12)</f>
        <v>1012163.482517276</v>
      </c>
      <c r="L49" s="65">
        <f t="shared" si="9"/>
        <v>882042</v>
      </c>
      <c r="M49" s="53">
        <f>L49*(1+Cover!$P$12)</f>
        <v>912913.47</v>
      </c>
      <c r="N49" s="53">
        <f>M49*(1+Cover!$P$12)</f>
        <v>944865.44144999993</v>
      </c>
      <c r="O49" s="53">
        <f>N49*(1+Cover!$P$12)</f>
        <v>977935.73190074984</v>
      </c>
      <c r="P49" s="53">
        <f>O49*(1+Cover!$P$12)</f>
        <v>1012163.482517276</v>
      </c>
      <c r="Q49" s="66">
        <f t="shared" si="3"/>
        <v>0</v>
      </c>
      <c r="R49" s="66">
        <f t="shared" si="4"/>
        <v>0</v>
      </c>
      <c r="S49" s="66">
        <f t="shared" si="5"/>
        <v>0</v>
      </c>
      <c r="T49" s="66">
        <f t="shared" si="6"/>
        <v>0</v>
      </c>
      <c r="U49" s="66">
        <f t="shared" si="7"/>
        <v>0</v>
      </c>
    </row>
    <row r="50" spans="1:21" x14ac:dyDescent="0.25">
      <c r="A50" t="s">
        <v>117</v>
      </c>
      <c r="B50" t="s">
        <v>45</v>
      </c>
      <c r="C50">
        <f>INDEX(Positions[#Data],MATCH(Calculations!B50,Positions[[#Data],[Role]],0),IF(Cover!$P$8 = "Small", 3, IF(Cover!$P$8  = "Medium", 4, 5)))</f>
        <v>9</v>
      </c>
      <c r="D50" s="63">
        <v>1</v>
      </c>
      <c r="E50" s="63">
        <v>1</v>
      </c>
      <c r="F50" s="65">
        <f>IF(C50&gt;9, INDEX(SalaryLevels[#Data],MATCH(Calculations!C50,SalaryLevels[[#Data],[Salary Level]],0),IF(Cover!$P$10 = "Base", 3, IF(Cover!$P$10  = "Level Average", 7, 8))), 1.37* INDEX(SalaryLevels[#Data],MATCH(Calculations!C50,SalaryLevels[[#Data],[Salary Level]],0),IF(Cover!$P$10 = "Base", 3, IF(Cover!$P$10  = "Level Average", 7, 8))))</f>
        <v>523675.65</v>
      </c>
      <c r="G50" s="66">
        <f t="shared" si="8"/>
        <v>523675.65</v>
      </c>
      <c r="H50" s="53">
        <f>G50*(1+Cover!$P$12)</f>
        <v>542004.29775000003</v>
      </c>
      <c r="I50" s="53">
        <f>H50*(1+Cover!$P$12)</f>
        <v>560974.44817124994</v>
      </c>
      <c r="J50" s="53">
        <f>I50*(1+Cover!$P$12)</f>
        <v>580608.55385724362</v>
      </c>
      <c r="K50" s="53">
        <f>J50*(1+Cover!$P$12)</f>
        <v>600929.85324224713</v>
      </c>
      <c r="L50" s="65">
        <f t="shared" si="9"/>
        <v>523675.65</v>
      </c>
      <c r="M50" s="53">
        <f>L50*(1+Cover!$P$12)</f>
        <v>542004.29775000003</v>
      </c>
      <c r="N50" s="53">
        <f>M50*(1+Cover!$P$12)</f>
        <v>560974.44817124994</v>
      </c>
      <c r="O50" s="53">
        <f>N50*(1+Cover!$P$12)</f>
        <v>580608.55385724362</v>
      </c>
      <c r="P50" s="53">
        <f>O50*(1+Cover!$P$12)</f>
        <v>600929.85324224713</v>
      </c>
      <c r="Q50" s="66">
        <f t="shared" si="3"/>
        <v>0</v>
      </c>
      <c r="R50" s="66">
        <f t="shared" si="4"/>
        <v>0</v>
      </c>
      <c r="S50" s="66">
        <f t="shared" si="5"/>
        <v>0</v>
      </c>
      <c r="T50" s="66">
        <f t="shared" si="6"/>
        <v>0</v>
      </c>
      <c r="U50" s="66">
        <f t="shared" si="7"/>
        <v>0</v>
      </c>
    </row>
    <row r="51" spans="1:21" x14ac:dyDescent="0.25">
      <c r="A51" t="s">
        <v>117</v>
      </c>
      <c r="B51" t="s">
        <v>20</v>
      </c>
      <c r="C51">
        <f>INDEX(Positions[#Data],MATCH(Calculations!B51,Positions[[#Data],[Role]],0),IF(Cover!$P$8 = "Small", 3, IF(Cover!$P$8  = "Medium", 4, 5)))</f>
        <v>9</v>
      </c>
      <c r="D51" s="63">
        <v>1</v>
      </c>
      <c r="E51" s="63">
        <v>1</v>
      </c>
      <c r="F51" s="65">
        <f>IF(C51&gt;9, INDEX(SalaryLevels[#Data],MATCH(Calculations!C51,SalaryLevels[[#Data],[Salary Level]],0),IF(Cover!$P$10 = "Base", 3, IF(Cover!$P$10  = "Level Average", 7, 8))), 1.37* INDEX(SalaryLevels[#Data],MATCH(Calculations!C51,SalaryLevels[[#Data],[Salary Level]],0),IF(Cover!$P$10 = "Base", 3, IF(Cover!$P$10  = "Level Average", 7, 8))))</f>
        <v>523675.65</v>
      </c>
      <c r="G51" s="66">
        <f t="shared" si="8"/>
        <v>523675.65</v>
      </c>
      <c r="H51" s="53">
        <f>G51*(1+Cover!$P$12)</f>
        <v>542004.29775000003</v>
      </c>
      <c r="I51" s="53">
        <f>H51*(1+Cover!$P$12)</f>
        <v>560974.44817124994</v>
      </c>
      <c r="J51" s="53">
        <f>I51*(1+Cover!$P$12)</f>
        <v>580608.55385724362</v>
      </c>
      <c r="K51" s="53">
        <f>J51*(1+Cover!$P$12)</f>
        <v>600929.85324224713</v>
      </c>
      <c r="L51" s="65">
        <f t="shared" si="9"/>
        <v>523675.65</v>
      </c>
      <c r="M51" s="53">
        <f>L51*(1+Cover!$P$12)</f>
        <v>542004.29775000003</v>
      </c>
      <c r="N51" s="53">
        <f>M51*(1+Cover!$P$12)</f>
        <v>560974.44817124994</v>
      </c>
      <c r="O51" s="53">
        <f>N51*(1+Cover!$P$12)</f>
        <v>580608.55385724362</v>
      </c>
      <c r="P51" s="53">
        <f>O51*(1+Cover!$P$12)</f>
        <v>600929.85324224713</v>
      </c>
      <c r="Q51" s="66">
        <f t="shared" si="3"/>
        <v>0</v>
      </c>
      <c r="R51" s="66">
        <f t="shared" si="4"/>
        <v>0</v>
      </c>
      <c r="S51" s="66">
        <f t="shared" si="5"/>
        <v>0</v>
      </c>
      <c r="T51" s="66">
        <f t="shared" si="6"/>
        <v>0</v>
      </c>
      <c r="U51" s="66">
        <f t="shared" si="7"/>
        <v>0</v>
      </c>
    </row>
    <row r="52" spans="1:21" x14ac:dyDescent="0.25">
      <c r="A52" t="s">
        <v>117</v>
      </c>
      <c r="B52" t="s">
        <v>46</v>
      </c>
      <c r="C52">
        <f>INDEX(Positions[#Data],MATCH(Calculations!B52,Positions[[#Data],[Role]],0),IF(Cover!$P$8 = "Small", 3, IF(Cover!$P$8  = "Medium", 4, 5)))</f>
        <v>9</v>
      </c>
      <c r="D52" s="63">
        <v>1</v>
      </c>
      <c r="E52" s="63">
        <v>1</v>
      </c>
      <c r="F52" s="65">
        <f>IF(C52&gt;9, INDEX(SalaryLevels[#Data],MATCH(Calculations!C52,SalaryLevels[[#Data],[Salary Level]],0),IF(Cover!$P$10 = "Base", 3, IF(Cover!$P$10  = "Level Average", 7, 8))), 1.37* INDEX(SalaryLevels[#Data],MATCH(Calculations!C52,SalaryLevels[[#Data],[Salary Level]],0),IF(Cover!$P$10 = "Base", 3, IF(Cover!$P$10  = "Level Average", 7, 8))))</f>
        <v>523675.65</v>
      </c>
      <c r="G52" s="66">
        <f t="shared" si="8"/>
        <v>523675.65</v>
      </c>
      <c r="H52" s="53">
        <f>G52*(1+Cover!$P$12)</f>
        <v>542004.29775000003</v>
      </c>
      <c r="I52" s="53">
        <f>H52*(1+Cover!$P$12)</f>
        <v>560974.44817124994</v>
      </c>
      <c r="J52" s="53">
        <f>I52*(1+Cover!$P$12)</f>
        <v>580608.55385724362</v>
      </c>
      <c r="K52" s="53">
        <f>J52*(1+Cover!$P$12)</f>
        <v>600929.85324224713</v>
      </c>
      <c r="L52" s="65">
        <f t="shared" si="9"/>
        <v>523675.65</v>
      </c>
      <c r="M52" s="53">
        <f>L52*(1+Cover!$P$12)</f>
        <v>542004.29775000003</v>
      </c>
      <c r="N52" s="53">
        <f>M52*(1+Cover!$P$12)</f>
        <v>560974.44817124994</v>
      </c>
      <c r="O52" s="53">
        <f>N52*(1+Cover!$P$12)</f>
        <v>580608.55385724362</v>
      </c>
      <c r="P52" s="53">
        <f>O52*(1+Cover!$P$12)</f>
        <v>600929.85324224713</v>
      </c>
      <c r="Q52" s="66">
        <f t="shared" si="3"/>
        <v>0</v>
      </c>
      <c r="R52" s="66">
        <f t="shared" si="4"/>
        <v>0</v>
      </c>
      <c r="S52" s="66">
        <f t="shared" si="5"/>
        <v>0</v>
      </c>
      <c r="T52" s="66">
        <f t="shared" si="6"/>
        <v>0</v>
      </c>
      <c r="U52" s="66">
        <f t="shared" si="7"/>
        <v>0</v>
      </c>
    </row>
    <row r="53" spans="1:21" x14ac:dyDescent="0.25">
      <c r="A53" t="s">
        <v>117</v>
      </c>
      <c r="B53" t="s">
        <v>47</v>
      </c>
      <c r="C53">
        <f>INDEX(Positions[#Data],MATCH(Calculations!B53,Positions[[#Data],[Role]],0),IF(Cover!$P$8 = "Small", 3, IF(Cover!$P$8  = "Medium", 4, 5)))</f>
        <v>12</v>
      </c>
      <c r="D53" s="63">
        <v>1</v>
      </c>
      <c r="E53" s="63">
        <v>1</v>
      </c>
      <c r="F53" s="65">
        <f>IF(C53&gt;9, INDEX(SalaryLevels[#Data],MATCH(Calculations!C53,SalaryLevels[[#Data],[Salary Level]],0),IF(Cover!$P$10 = "Base", 3, IF(Cover!$P$10  = "Level Average", 7, 8))), 1.37* INDEX(SalaryLevels[#Data],MATCH(Calculations!C53,SalaryLevels[[#Data],[Salary Level]],0),IF(Cover!$P$10 = "Base", 3, IF(Cover!$P$10  = "Level Average", 7, 8))))</f>
        <v>882042</v>
      </c>
      <c r="G53" s="66">
        <f t="shared" si="8"/>
        <v>882042</v>
      </c>
      <c r="H53" s="53">
        <f>G53*(1+Cover!$P$12)</f>
        <v>912913.47</v>
      </c>
      <c r="I53" s="53">
        <f>H53*(1+Cover!$P$12)</f>
        <v>944865.44144999993</v>
      </c>
      <c r="J53" s="53">
        <f>I53*(1+Cover!$P$12)</f>
        <v>977935.73190074984</v>
      </c>
      <c r="K53" s="53">
        <f>J53*(1+Cover!$P$12)</f>
        <v>1012163.482517276</v>
      </c>
      <c r="L53" s="65">
        <f t="shared" si="9"/>
        <v>882042</v>
      </c>
      <c r="M53" s="53">
        <f>L53*(1+Cover!$P$12)</f>
        <v>912913.47</v>
      </c>
      <c r="N53" s="53">
        <f>M53*(1+Cover!$P$12)</f>
        <v>944865.44144999993</v>
      </c>
      <c r="O53" s="53">
        <f>N53*(1+Cover!$P$12)</f>
        <v>977935.73190074984</v>
      </c>
      <c r="P53" s="53">
        <f>O53*(1+Cover!$P$12)</f>
        <v>1012163.482517276</v>
      </c>
      <c r="Q53" s="66">
        <f t="shared" si="3"/>
        <v>0</v>
      </c>
      <c r="R53" s="66">
        <f t="shared" si="4"/>
        <v>0</v>
      </c>
      <c r="S53" s="66">
        <f t="shared" si="5"/>
        <v>0</v>
      </c>
      <c r="T53" s="66">
        <f t="shared" si="6"/>
        <v>0</v>
      </c>
      <c r="U53" s="66">
        <f t="shared" si="7"/>
        <v>0</v>
      </c>
    </row>
    <row r="54" spans="1:21" x14ac:dyDescent="0.25">
      <c r="A54" t="s">
        <v>117</v>
      </c>
      <c r="B54" t="s">
        <v>21</v>
      </c>
      <c r="C54">
        <f>INDEX(Positions[#Data],MATCH(Calculations!B54,Positions[[#Data],[Role]],0),IF(Cover!$P$8 = "Small", 3, IF(Cover!$P$8  = "Medium", 4, 5)))</f>
        <v>9</v>
      </c>
      <c r="D54" s="63">
        <v>1</v>
      </c>
      <c r="E54" s="63">
        <v>1</v>
      </c>
      <c r="F54" s="65">
        <f>IF(C54&gt;9, INDEX(SalaryLevels[#Data],MATCH(Calculations!C54,SalaryLevels[[#Data],[Salary Level]],0),IF(Cover!$P$10 = "Base", 3, IF(Cover!$P$10  = "Level Average", 7, 8))), 1.37* INDEX(SalaryLevels[#Data],MATCH(Calculations!C54,SalaryLevels[[#Data],[Salary Level]],0),IF(Cover!$P$10 = "Base", 3, IF(Cover!$P$10  = "Level Average", 7, 8))))</f>
        <v>523675.65</v>
      </c>
      <c r="G54" s="66">
        <f t="shared" si="8"/>
        <v>523675.65</v>
      </c>
      <c r="H54" s="53">
        <f>G54*(1+Cover!$P$12)</f>
        <v>542004.29775000003</v>
      </c>
      <c r="I54" s="53">
        <f>H54*(1+Cover!$P$12)</f>
        <v>560974.44817124994</v>
      </c>
      <c r="J54" s="53">
        <f>I54*(1+Cover!$P$12)</f>
        <v>580608.55385724362</v>
      </c>
      <c r="K54" s="53">
        <f>J54*(1+Cover!$P$12)</f>
        <v>600929.85324224713</v>
      </c>
      <c r="L54" s="65">
        <f t="shared" si="9"/>
        <v>523675.65</v>
      </c>
      <c r="M54" s="53">
        <f>L54*(1+Cover!$P$12)</f>
        <v>542004.29775000003</v>
      </c>
      <c r="N54" s="53">
        <f>M54*(1+Cover!$P$12)</f>
        <v>560974.44817124994</v>
      </c>
      <c r="O54" s="53">
        <f>N54*(1+Cover!$P$12)</f>
        <v>580608.55385724362</v>
      </c>
      <c r="P54" s="53">
        <f>O54*(1+Cover!$P$12)</f>
        <v>600929.85324224713</v>
      </c>
      <c r="Q54" s="66">
        <f t="shared" si="3"/>
        <v>0</v>
      </c>
      <c r="R54" s="66">
        <f t="shared" si="4"/>
        <v>0</v>
      </c>
      <c r="S54" s="66">
        <f t="shared" si="5"/>
        <v>0</v>
      </c>
      <c r="T54" s="66">
        <f t="shared" si="6"/>
        <v>0</v>
      </c>
      <c r="U54" s="66">
        <f t="shared" si="7"/>
        <v>0</v>
      </c>
    </row>
    <row r="55" spans="1:21" x14ac:dyDescent="0.25">
      <c r="A55" t="s">
        <v>117</v>
      </c>
      <c r="B55" t="s">
        <v>121</v>
      </c>
      <c r="C55">
        <f>INDEX(Positions[#Data],MATCH(Calculations!B55,Positions[[#Data],[Role]],0),IF(Cover!$P$8 = "Small", 3, IF(Cover!$P$8  = "Medium", 4, 5)))</f>
        <v>12</v>
      </c>
      <c r="D55" s="63">
        <v>1</v>
      </c>
      <c r="E55" s="63">
        <v>1</v>
      </c>
      <c r="F55" s="65">
        <f>IF(C55&gt;9, INDEX(SalaryLevels[#Data],MATCH(Calculations!C55,SalaryLevels[[#Data],[Salary Level]],0),IF(Cover!$P$10 = "Base", 3, IF(Cover!$P$10  = "Level Average", 7, 8))), 1.37* INDEX(SalaryLevels[#Data],MATCH(Calculations!C55,SalaryLevels[[#Data],[Salary Level]],0),IF(Cover!$P$10 = "Base", 3, IF(Cover!$P$10  = "Level Average", 7, 8))))</f>
        <v>882042</v>
      </c>
      <c r="G55" s="66">
        <f t="shared" si="8"/>
        <v>882042</v>
      </c>
      <c r="H55" s="53">
        <f>G55*(1+Cover!$P$12)</f>
        <v>912913.47</v>
      </c>
      <c r="I55" s="53">
        <f>H55*(1+Cover!$P$12)</f>
        <v>944865.44144999993</v>
      </c>
      <c r="J55" s="53">
        <f>I55*(1+Cover!$P$12)</f>
        <v>977935.73190074984</v>
      </c>
      <c r="K55" s="53">
        <f>J55*(1+Cover!$P$12)</f>
        <v>1012163.482517276</v>
      </c>
      <c r="L55" s="65">
        <f t="shared" si="9"/>
        <v>882042</v>
      </c>
      <c r="M55" s="53">
        <f>L55*(1+Cover!$P$12)</f>
        <v>912913.47</v>
      </c>
      <c r="N55" s="53">
        <f>M55*(1+Cover!$P$12)</f>
        <v>944865.44144999993</v>
      </c>
      <c r="O55" s="53">
        <f>N55*(1+Cover!$P$12)</f>
        <v>977935.73190074984</v>
      </c>
      <c r="P55" s="53">
        <f>O55*(1+Cover!$P$12)</f>
        <v>1012163.482517276</v>
      </c>
      <c r="Q55" s="66">
        <f t="shared" si="3"/>
        <v>0</v>
      </c>
      <c r="R55" s="66">
        <f t="shared" si="4"/>
        <v>0</v>
      </c>
      <c r="S55" s="66">
        <f t="shared" si="5"/>
        <v>0</v>
      </c>
      <c r="T55" s="66">
        <f t="shared" si="6"/>
        <v>0</v>
      </c>
      <c r="U55" s="66">
        <f t="shared" si="7"/>
        <v>0</v>
      </c>
    </row>
    <row r="56" spans="1:21" x14ac:dyDescent="0.25">
      <c r="A56" t="s">
        <v>117</v>
      </c>
      <c r="B56" t="s">
        <v>120</v>
      </c>
      <c r="C56">
        <f>INDEX(Positions[#Data],MATCH(Calculations!B56,Positions[[#Data],[Role]],0),IF(Cover!$P$8 = "Small", 3, IF(Cover!$P$8  = "Medium", 4, 5)))</f>
        <v>9</v>
      </c>
      <c r="D56" s="63">
        <v>1</v>
      </c>
      <c r="E56" s="63">
        <v>1</v>
      </c>
      <c r="F56" s="65">
        <f>IF(C56&gt;9, INDEX(SalaryLevels[#Data],MATCH(Calculations!C56,SalaryLevels[[#Data],[Salary Level]],0),IF(Cover!$P$10 = "Base", 3, IF(Cover!$P$10  = "Level Average", 7, 8))), 1.37* INDEX(SalaryLevels[#Data],MATCH(Calculations!C56,SalaryLevels[[#Data],[Salary Level]],0),IF(Cover!$P$10 = "Base", 3, IF(Cover!$P$10  = "Level Average", 7, 8))))</f>
        <v>523675.65</v>
      </c>
      <c r="G56" s="66">
        <f t="shared" si="8"/>
        <v>523675.65</v>
      </c>
      <c r="H56" s="53">
        <f>G56*(1+Cover!$P$12)</f>
        <v>542004.29775000003</v>
      </c>
      <c r="I56" s="53">
        <f>H56*(1+Cover!$P$12)</f>
        <v>560974.44817124994</v>
      </c>
      <c r="J56" s="53">
        <f>I56*(1+Cover!$P$12)</f>
        <v>580608.55385724362</v>
      </c>
      <c r="K56" s="53">
        <f>J56*(1+Cover!$P$12)</f>
        <v>600929.85324224713</v>
      </c>
      <c r="L56" s="65">
        <f t="shared" si="9"/>
        <v>523675.65</v>
      </c>
      <c r="M56" s="53">
        <f>L56*(1+Cover!$P$12)</f>
        <v>542004.29775000003</v>
      </c>
      <c r="N56" s="53">
        <f>M56*(1+Cover!$P$12)</f>
        <v>560974.44817124994</v>
      </c>
      <c r="O56" s="53">
        <f>N56*(1+Cover!$P$12)</f>
        <v>580608.55385724362</v>
      </c>
      <c r="P56" s="53">
        <f>O56*(1+Cover!$P$12)</f>
        <v>600929.85324224713</v>
      </c>
      <c r="Q56" s="66">
        <f t="shared" si="3"/>
        <v>0</v>
      </c>
      <c r="R56" s="66">
        <f t="shared" si="4"/>
        <v>0</v>
      </c>
      <c r="S56" s="66">
        <f t="shared" si="5"/>
        <v>0</v>
      </c>
      <c r="T56" s="66">
        <f t="shared" si="6"/>
        <v>0</v>
      </c>
      <c r="U56" s="66">
        <f t="shared" si="7"/>
        <v>0</v>
      </c>
    </row>
    <row r="57" spans="1:21" x14ac:dyDescent="0.25">
      <c r="A57" t="s">
        <v>117</v>
      </c>
      <c r="B57" t="s">
        <v>48</v>
      </c>
      <c r="C57">
        <f>INDEX(Positions[#Data],MATCH(Calculations!B57,Positions[[#Data],[Role]],0),IF(Cover!$P$8 = "Small", 3, IF(Cover!$P$8  = "Medium", 4, 5)))</f>
        <v>12</v>
      </c>
      <c r="D57" s="63">
        <v>1</v>
      </c>
      <c r="E57" s="63">
        <v>1</v>
      </c>
      <c r="F57" s="65">
        <f>IF(C57&gt;9, INDEX(SalaryLevels[#Data],MATCH(Calculations!C57,SalaryLevels[[#Data],[Salary Level]],0),IF(Cover!$P$10 = "Base", 3, IF(Cover!$P$10  = "Level Average", 7, 8))), 1.37* INDEX(SalaryLevels[#Data],MATCH(Calculations!C57,SalaryLevels[[#Data],[Salary Level]],0),IF(Cover!$P$10 = "Base", 3, IF(Cover!$P$10  = "Level Average", 7, 8))))</f>
        <v>882042</v>
      </c>
      <c r="G57" s="66">
        <f t="shared" si="8"/>
        <v>882042</v>
      </c>
      <c r="H57" s="53">
        <f>G57*(1+Cover!$P$12)</f>
        <v>912913.47</v>
      </c>
      <c r="I57" s="53">
        <f>H57*(1+Cover!$P$12)</f>
        <v>944865.44144999993</v>
      </c>
      <c r="J57" s="53">
        <f>I57*(1+Cover!$P$12)</f>
        <v>977935.73190074984</v>
      </c>
      <c r="K57" s="53">
        <f>J57*(1+Cover!$P$12)</f>
        <v>1012163.482517276</v>
      </c>
      <c r="L57" s="65">
        <f t="shared" si="9"/>
        <v>882042</v>
      </c>
      <c r="M57" s="53">
        <f>L57*(1+Cover!$P$12)</f>
        <v>912913.47</v>
      </c>
      <c r="N57" s="53">
        <f>M57*(1+Cover!$P$12)</f>
        <v>944865.44144999993</v>
      </c>
      <c r="O57" s="53">
        <f>N57*(1+Cover!$P$12)</f>
        <v>977935.73190074984</v>
      </c>
      <c r="P57" s="53">
        <f>O57*(1+Cover!$P$12)</f>
        <v>1012163.482517276</v>
      </c>
      <c r="Q57" s="66">
        <f t="shared" si="3"/>
        <v>0</v>
      </c>
      <c r="R57" s="66">
        <f t="shared" si="4"/>
        <v>0</v>
      </c>
      <c r="S57" s="66">
        <f t="shared" si="5"/>
        <v>0</v>
      </c>
      <c r="T57" s="66">
        <f t="shared" si="6"/>
        <v>0</v>
      </c>
      <c r="U57" s="66">
        <f t="shared" si="7"/>
        <v>0</v>
      </c>
    </row>
    <row r="58" spans="1:21" x14ac:dyDescent="0.25">
      <c r="A58" t="s">
        <v>117</v>
      </c>
      <c r="B58" t="s">
        <v>49</v>
      </c>
      <c r="C58">
        <f>INDEX(Positions[#Data],MATCH(Calculations!B58,Positions[[#Data],[Role]],0),IF(Cover!$P$8 = "Small", 3, IF(Cover!$P$8  = "Medium", 4, 5)))</f>
        <v>9</v>
      </c>
      <c r="D58" s="63">
        <v>1</v>
      </c>
      <c r="E58" s="63">
        <v>1</v>
      </c>
      <c r="F58" s="65">
        <f>IF(C58&gt;9, INDEX(SalaryLevels[#Data],MATCH(Calculations!C58,SalaryLevels[[#Data],[Salary Level]],0),IF(Cover!$P$10 = "Base", 3, IF(Cover!$P$10  = "Level Average", 7, 8))), 1.37* INDEX(SalaryLevels[#Data],MATCH(Calculations!C58,SalaryLevels[[#Data],[Salary Level]],0),IF(Cover!$P$10 = "Base", 3, IF(Cover!$P$10  = "Level Average", 7, 8))))</f>
        <v>523675.65</v>
      </c>
      <c r="G58" s="66">
        <f t="shared" si="8"/>
        <v>523675.65</v>
      </c>
      <c r="H58" s="53">
        <f>G58*(1+Cover!$P$12)</f>
        <v>542004.29775000003</v>
      </c>
      <c r="I58" s="53">
        <f>H58*(1+Cover!$P$12)</f>
        <v>560974.44817124994</v>
      </c>
      <c r="J58" s="53">
        <f>I58*(1+Cover!$P$12)</f>
        <v>580608.55385724362</v>
      </c>
      <c r="K58" s="53">
        <f>J58*(1+Cover!$P$12)</f>
        <v>600929.85324224713</v>
      </c>
      <c r="L58" s="65">
        <f t="shared" si="9"/>
        <v>523675.65</v>
      </c>
      <c r="M58" s="53">
        <f>L58*(1+Cover!$P$12)</f>
        <v>542004.29775000003</v>
      </c>
      <c r="N58" s="53">
        <f>M58*(1+Cover!$P$12)</f>
        <v>560974.44817124994</v>
      </c>
      <c r="O58" s="53">
        <f>N58*(1+Cover!$P$12)</f>
        <v>580608.55385724362</v>
      </c>
      <c r="P58" s="53">
        <f>O58*(1+Cover!$P$12)</f>
        <v>600929.85324224713</v>
      </c>
      <c r="Q58" s="66">
        <f t="shared" si="3"/>
        <v>0</v>
      </c>
      <c r="R58" s="66">
        <f t="shared" si="4"/>
        <v>0</v>
      </c>
      <c r="S58" s="66">
        <f t="shared" si="5"/>
        <v>0</v>
      </c>
      <c r="T58" s="66">
        <f t="shared" si="6"/>
        <v>0</v>
      </c>
      <c r="U58" s="66">
        <f t="shared" si="7"/>
        <v>0</v>
      </c>
    </row>
    <row r="59" spans="1:21" x14ac:dyDescent="0.25">
      <c r="A59" t="s">
        <v>117</v>
      </c>
      <c r="B59" t="s">
        <v>51</v>
      </c>
      <c r="C59">
        <f>INDEX(Positions[#Data],MATCH(Calculations!B59,Positions[[#Data],[Role]],0),IF(Cover!$P$8 = "Small", 3, IF(Cover!$P$8  = "Medium", 4, 5)))</f>
        <v>12</v>
      </c>
      <c r="D59" s="63">
        <v>1</v>
      </c>
      <c r="E59" s="63">
        <v>1</v>
      </c>
      <c r="F59" s="65">
        <f>IF(C59&gt;9, INDEX(SalaryLevels[#Data],MATCH(Calculations!C59,SalaryLevels[[#Data],[Salary Level]],0),IF(Cover!$P$10 = "Base", 3, IF(Cover!$P$10  = "Level Average", 7, 8))), 1.37* INDEX(SalaryLevels[#Data],MATCH(Calculations!C59,SalaryLevels[[#Data],[Salary Level]],0),IF(Cover!$P$10 = "Base", 3, IF(Cover!$P$10  = "Level Average", 7, 8))))</f>
        <v>882042</v>
      </c>
      <c r="G59" s="66">
        <f t="shared" si="8"/>
        <v>882042</v>
      </c>
      <c r="H59" s="53">
        <f>G59*(1+Cover!$P$12)</f>
        <v>912913.47</v>
      </c>
      <c r="I59" s="53">
        <f>H59*(1+Cover!$P$12)</f>
        <v>944865.44144999993</v>
      </c>
      <c r="J59" s="53">
        <f>I59*(1+Cover!$P$12)</f>
        <v>977935.73190074984</v>
      </c>
      <c r="K59" s="53">
        <f>J59*(1+Cover!$P$12)</f>
        <v>1012163.482517276</v>
      </c>
      <c r="L59" s="65">
        <f t="shared" si="9"/>
        <v>882042</v>
      </c>
      <c r="M59" s="53">
        <f>L59*(1+Cover!$P$12)</f>
        <v>912913.47</v>
      </c>
      <c r="N59" s="53">
        <f>M59*(1+Cover!$P$12)</f>
        <v>944865.44144999993</v>
      </c>
      <c r="O59" s="53">
        <f>N59*(1+Cover!$P$12)</f>
        <v>977935.73190074984</v>
      </c>
      <c r="P59" s="53">
        <f>O59*(1+Cover!$P$12)</f>
        <v>1012163.482517276</v>
      </c>
      <c r="Q59" s="66">
        <f t="shared" si="3"/>
        <v>0</v>
      </c>
      <c r="R59" s="66">
        <f t="shared" si="4"/>
        <v>0</v>
      </c>
      <c r="S59" s="66">
        <f t="shared" si="5"/>
        <v>0</v>
      </c>
      <c r="T59" s="66">
        <f t="shared" si="6"/>
        <v>0</v>
      </c>
      <c r="U59" s="66">
        <f t="shared" si="7"/>
        <v>0</v>
      </c>
    </row>
    <row r="60" spans="1:21" x14ac:dyDescent="0.25">
      <c r="A60" t="s">
        <v>117</v>
      </c>
      <c r="B60" t="s">
        <v>50</v>
      </c>
      <c r="C60">
        <f>INDEX(Positions[#Data],MATCH(Calculations!B60,Positions[[#Data],[Role]],0),IF(Cover!$P$8 = "Small", 3, IF(Cover!$P$8  = "Medium", 4, 5)))</f>
        <v>9</v>
      </c>
      <c r="D60" s="63">
        <v>1</v>
      </c>
      <c r="E60" s="63">
        <v>1</v>
      </c>
      <c r="F60" s="65">
        <f>IF(C60&gt;9, INDEX(SalaryLevels[#Data],MATCH(Calculations!C60,SalaryLevels[[#Data],[Salary Level]],0),IF(Cover!$P$10 = "Base", 3, IF(Cover!$P$10  = "Level Average", 7, 8))), 1.37* INDEX(SalaryLevels[#Data],MATCH(Calculations!C60,SalaryLevels[[#Data],[Salary Level]],0),IF(Cover!$P$10 = "Base", 3, IF(Cover!$P$10  = "Level Average", 7, 8))))</f>
        <v>523675.65</v>
      </c>
      <c r="G60" s="66">
        <f t="shared" si="8"/>
        <v>523675.65</v>
      </c>
      <c r="H60" s="53">
        <f>G60*(1+Cover!$P$12)</f>
        <v>542004.29775000003</v>
      </c>
      <c r="I60" s="53">
        <f>H60*(1+Cover!$P$12)</f>
        <v>560974.44817124994</v>
      </c>
      <c r="J60" s="53">
        <f>I60*(1+Cover!$P$12)</f>
        <v>580608.55385724362</v>
      </c>
      <c r="K60" s="53">
        <f>J60*(1+Cover!$P$12)</f>
        <v>600929.85324224713</v>
      </c>
      <c r="L60" s="65">
        <f t="shared" si="9"/>
        <v>523675.65</v>
      </c>
      <c r="M60" s="53">
        <f>L60*(1+Cover!$P$12)</f>
        <v>542004.29775000003</v>
      </c>
      <c r="N60" s="53">
        <f>M60*(1+Cover!$P$12)</f>
        <v>560974.44817124994</v>
      </c>
      <c r="O60" s="53">
        <f>N60*(1+Cover!$P$12)</f>
        <v>580608.55385724362</v>
      </c>
      <c r="P60" s="53">
        <f>O60*(1+Cover!$P$12)</f>
        <v>600929.85324224713</v>
      </c>
      <c r="Q60" s="66">
        <f t="shared" si="3"/>
        <v>0</v>
      </c>
      <c r="R60" s="66">
        <f t="shared" si="4"/>
        <v>0</v>
      </c>
      <c r="S60" s="66">
        <f t="shared" si="5"/>
        <v>0</v>
      </c>
      <c r="T60" s="66">
        <f t="shared" si="6"/>
        <v>0</v>
      </c>
      <c r="U60" s="66">
        <f t="shared" si="7"/>
        <v>0</v>
      </c>
    </row>
    <row r="61" spans="1:21" x14ac:dyDescent="0.25">
      <c r="A61" t="s">
        <v>117</v>
      </c>
      <c r="B61" t="s">
        <v>52</v>
      </c>
      <c r="C61">
        <f>INDEX(Positions[#Data],MATCH(Calculations!B61,Positions[[#Data],[Role]],0),IF(Cover!$P$8 = "Small", 3, IF(Cover!$P$8  = "Medium", 4, 5)))</f>
        <v>12</v>
      </c>
      <c r="D61" s="63">
        <v>1</v>
      </c>
      <c r="E61" s="63">
        <v>1</v>
      </c>
      <c r="F61" s="65">
        <f>IF(C61&gt;9, INDEX(SalaryLevels[#Data],MATCH(Calculations!C61,SalaryLevels[[#Data],[Salary Level]],0),IF(Cover!$P$10 = "Base", 3, IF(Cover!$P$10  = "Level Average", 7, 8))), 1.37* INDEX(SalaryLevels[#Data],MATCH(Calculations!C61,SalaryLevels[[#Data],[Salary Level]],0),IF(Cover!$P$10 = "Base", 3, IF(Cover!$P$10  = "Level Average", 7, 8))))</f>
        <v>882042</v>
      </c>
      <c r="G61" s="66">
        <f t="shared" si="8"/>
        <v>882042</v>
      </c>
      <c r="H61" s="53">
        <f>G61*(1+Cover!$P$12)</f>
        <v>912913.47</v>
      </c>
      <c r="I61" s="53">
        <f>H61*(1+Cover!$P$12)</f>
        <v>944865.44144999993</v>
      </c>
      <c r="J61" s="53">
        <f>I61*(1+Cover!$P$12)</f>
        <v>977935.73190074984</v>
      </c>
      <c r="K61" s="53">
        <f>J61*(1+Cover!$P$12)</f>
        <v>1012163.482517276</v>
      </c>
      <c r="L61" s="65">
        <f t="shared" si="9"/>
        <v>882042</v>
      </c>
      <c r="M61" s="53">
        <f>L61*(1+Cover!$P$12)</f>
        <v>912913.47</v>
      </c>
      <c r="N61" s="53">
        <f>M61*(1+Cover!$P$12)</f>
        <v>944865.44144999993</v>
      </c>
      <c r="O61" s="53">
        <f>N61*(1+Cover!$P$12)</f>
        <v>977935.73190074984</v>
      </c>
      <c r="P61" s="53">
        <f>O61*(1+Cover!$P$12)</f>
        <v>1012163.482517276</v>
      </c>
      <c r="Q61" s="66">
        <f t="shared" si="3"/>
        <v>0</v>
      </c>
      <c r="R61" s="66">
        <f t="shared" si="4"/>
        <v>0</v>
      </c>
      <c r="S61" s="66">
        <f t="shared" si="5"/>
        <v>0</v>
      </c>
      <c r="T61" s="66">
        <f t="shared" si="6"/>
        <v>0</v>
      </c>
      <c r="U61" s="66">
        <f t="shared" si="7"/>
        <v>0</v>
      </c>
    </row>
    <row r="62" spans="1:21" x14ac:dyDescent="0.25">
      <c r="A62" t="s">
        <v>117</v>
      </c>
      <c r="B62" t="s">
        <v>5</v>
      </c>
      <c r="C62">
        <f>INDEX(Positions[#Data],MATCH(Calculations!B62,Positions[[#Data],[Role]],0),IF(Cover!$P$8 = "Small", 3, IF(Cover!$P$8  = "Medium", 4, 5)))</f>
        <v>9</v>
      </c>
      <c r="D62" s="63">
        <v>1</v>
      </c>
      <c r="E62" s="63">
        <v>1</v>
      </c>
      <c r="F62" s="65">
        <f>IF(C62&gt;9, INDEX(SalaryLevels[#Data],MATCH(Calculations!C62,SalaryLevels[[#Data],[Salary Level]],0),IF(Cover!$P$10 = "Base", 3, IF(Cover!$P$10  = "Level Average", 7, 8))), 1.37* INDEX(SalaryLevels[#Data],MATCH(Calculations!C62,SalaryLevels[[#Data],[Salary Level]],0),IF(Cover!$P$10 = "Base", 3, IF(Cover!$P$10  = "Level Average", 7, 8))))</f>
        <v>523675.65</v>
      </c>
      <c r="G62" s="66">
        <f t="shared" si="8"/>
        <v>523675.65</v>
      </c>
      <c r="H62" s="53">
        <f>G62*(1+Cover!$P$12)</f>
        <v>542004.29775000003</v>
      </c>
      <c r="I62" s="53">
        <f>H62*(1+Cover!$P$12)</f>
        <v>560974.44817124994</v>
      </c>
      <c r="J62" s="53">
        <f>I62*(1+Cover!$P$12)</f>
        <v>580608.55385724362</v>
      </c>
      <c r="K62" s="53">
        <f>J62*(1+Cover!$P$12)</f>
        <v>600929.85324224713</v>
      </c>
      <c r="L62" s="65">
        <f t="shared" si="9"/>
        <v>523675.65</v>
      </c>
      <c r="M62" s="53">
        <f>L62*(1+Cover!$P$12)</f>
        <v>542004.29775000003</v>
      </c>
      <c r="N62" s="53">
        <f>M62*(1+Cover!$P$12)</f>
        <v>560974.44817124994</v>
      </c>
      <c r="O62" s="53">
        <f>N62*(1+Cover!$P$12)</f>
        <v>580608.55385724362</v>
      </c>
      <c r="P62" s="53">
        <f>O62*(1+Cover!$P$12)</f>
        <v>600929.85324224713</v>
      </c>
      <c r="Q62" s="66">
        <f t="shared" si="3"/>
        <v>0</v>
      </c>
      <c r="R62" s="66">
        <f t="shared" si="4"/>
        <v>0</v>
      </c>
      <c r="S62" s="66">
        <f t="shared" si="5"/>
        <v>0</v>
      </c>
      <c r="T62" s="66">
        <f t="shared" si="6"/>
        <v>0</v>
      </c>
      <c r="U62" s="66">
        <f t="shared" si="7"/>
        <v>0</v>
      </c>
    </row>
    <row r="63" spans="1:21" x14ac:dyDescent="0.25">
      <c r="A63" t="s">
        <v>117</v>
      </c>
      <c r="B63" t="s">
        <v>6</v>
      </c>
      <c r="C63">
        <f>INDEX(Positions[#Data],MATCH(Calculations!B63,Positions[[#Data],[Role]],0),IF(Cover!$P$8 = "Small", 3, IF(Cover!$P$8  = "Medium", 4, 5)))</f>
        <v>9</v>
      </c>
      <c r="D63" s="63">
        <v>1</v>
      </c>
      <c r="E63" s="63">
        <v>1</v>
      </c>
      <c r="F63" s="65">
        <f>IF(C63&gt;9, INDEX(SalaryLevels[#Data],MATCH(Calculations!C63,SalaryLevels[[#Data],[Salary Level]],0),IF(Cover!$P$10 = "Base", 3, IF(Cover!$P$10  = "Level Average", 7, 8))), 1.37* INDEX(SalaryLevels[#Data],MATCH(Calculations!C63,SalaryLevels[[#Data],[Salary Level]],0),IF(Cover!$P$10 = "Base", 3, IF(Cover!$P$10  = "Level Average", 7, 8))))</f>
        <v>523675.65</v>
      </c>
      <c r="G63" s="66">
        <f t="shared" si="8"/>
        <v>523675.65</v>
      </c>
      <c r="H63" s="53">
        <f>G63*(1+Cover!$P$12)</f>
        <v>542004.29775000003</v>
      </c>
      <c r="I63" s="53">
        <f>H63*(1+Cover!$P$12)</f>
        <v>560974.44817124994</v>
      </c>
      <c r="J63" s="53">
        <f>I63*(1+Cover!$P$12)</f>
        <v>580608.55385724362</v>
      </c>
      <c r="K63" s="53">
        <f>J63*(1+Cover!$P$12)</f>
        <v>600929.85324224713</v>
      </c>
      <c r="L63" s="65">
        <f t="shared" si="9"/>
        <v>523675.65</v>
      </c>
      <c r="M63" s="53">
        <f>L63*(1+Cover!$P$12)</f>
        <v>542004.29775000003</v>
      </c>
      <c r="N63" s="53">
        <f>M63*(1+Cover!$P$12)</f>
        <v>560974.44817124994</v>
      </c>
      <c r="O63" s="53">
        <f>N63*(1+Cover!$P$12)</f>
        <v>580608.55385724362</v>
      </c>
      <c r="P63" s="53">
        <f>O63*(1+Cover!$P$12)</f>
        <v>600929.85324224713</v>
      </c>
      <c r="Q63" s="66">
        <f t="shared" si="3"/>
        <v>0</v>
      </c>
      <c r="R63" s="66">
        <f t="shared" si="4"/>
        <v>0</v>
      </c>
      <c r="S63" s="66">
        <f t="shared" si="5"/>
        <v>0</v>
      </c>
      <c r="T63" s="66">
        <f t="shared" si="6"/>
        <v>0</v>
      </c>
      <c r="U63" s="66">
        <f t="shared" si="7"/>
        <v>0</v>
      </c>
    </row>
    <row r="64" spans="1:21" x14ac:dyDescent="0.25">
      <c r="E64" s="55"/>
    </row>
    <row r="65" spans="5:5" x14ac:dyDescent="0.25">
      <c r="E65" s="55"/>
    </row>
    <row r="66" spans="5:5" x14ac:dyDescent="0.25">
      <c r="E66" s="55"/>
    </row>
    <row r="67" spans="5:5" x14ac:dyDescent="0.25">
      <c r="E67" s="55"/>
    </row>
    <row r="68" spans="5:5" x14ac:dyDescent="0.25">
      <c r="E68" s="55"/>
    </row>
    <row r="69" spans="5:5" x14ac:dyDescent="0.25">
      <c r="E69" s="55"/>
    </row>
    <row r="70" spans="5:5" x14ac:dyDescent="0.25">
      <c r="E70" s="55"/>
    </row>
    <row r="71" spans="5:5" x14ac:dyDescent="0.25">
      <c r="E71" s="55"/>
    </row>
    <row r="72" spans="5:5" x14ac:dyDescent="0.25">
      <c r="E72" s="55"/>
    </row>
    <row r="73" spans="5:5" x14ac:dyDescent="0.25">
      <c r="E73" s="55"/>
    </row>
    <row r="74" spans="5:5" x14ac:dyDescent="0.25">
      <c r="E74" s="55"/>
    </row>
    <row r="75" spans="5:5" x14ac:dyDescent="0.25">
      <c r="E75" s="55"/>
    </row>
    <row r="76" spans="5:5" x14ac:dyDescent="0.25">
      <c r="E76" s="55"/>
    </row>
    <row r="77" spans="5:5" x14ac:dyDescent="0.25">
      <c r="E77" s="55"/>
    </row>
    <row r="78" spans="5:5" x14ac:dyDescent="0.25">
      <c r="E78" s="55"/>
    </row>
    <row r="79" spans="5:5" x14ac:dyDescent="0.25">
      <c r="E79" s="55"/>
    </row>
    <row r="80" spans="5:5" x14ac:dyDescent="0.25">
      <c r="E80" s="55"/>
    </row>
    <row r="81" spans="5:5" x14ac:dyDescent="0.25">
      <c r="E81" s="55"/>
    </row>
    <row r="82" spans="5:5" x14ac:dyDescent="0.25">
      <c r="E82" s="55"/>
    </row>
    <row r="83" spans="5:5" x14ac:dyDescent="0.25">
      <c r="E83" s="55"/>
    </row>
    <row r="84" spans="5:5" x14ac:dyDescent="0.25">
      <c r="E84" s="55"/>
    </row>
    <row r="85" spans="5:5" x14ac:dyDescent="0.25">
      <c r="E85" s="55"/>
    </row>
    <row r="86" spans="5:5" x14ac:dyDescent="0.25">
      <c r="E86" s="55"/>
    </row>
    <row r="87" spans="5:5" x14ac:dyDescent="0.25">
      <c r="E87" s="55"/>
    </row>
    <row r="88" spans="5:5" x14ac:dyDescent="0.25">
      <c r="E88" s="55"/>
    </row>
    <row r="89" spans="5:5" x14ac:dyDescent="0.25">
      <c r="E89" s="55"/>
    </row>
    <row r="90" spans="5:5" x14ac:dyDescent="0.25">
      <c r="E90" s="55"/>
    </row>
    <row r="91" spans="5:5" x14ac:dyDescent="0.25">
      <c r="E91" s="55"/>
    </row>
    <row r="92" spans="5:5" x14ac:dyDescent="0.25">
      <c r="E92" s="55"/>
    </row>
    <row r="93" spans="5:5" x14ac:dyDescent="0.25">
      <c r="E93" s="55"/>
    </row>
    <row r="94" spans="5:5" x14ac:dyDescent="0.25">
      <c r="E94" s="55"/>
    </row>
    <row r="95" spans="5:5" x14ac:dyDescent="0.25">
      <c r="E95" s="55"/>
    </row>
    <row r="96" spans="5:5" x14ac:dyDescent="0.25">
      <c r="E96" s="55"/>
    </row>
    <row r="97" spans="5:5" x14ac:dyDescent="0.25">
      <c r="E97" s="55"/>
    </row>
    <row r="98" spans="5:5" x14ac:dyDescent="0.25">
      <c r="E98" s="55"/>
    </row>
    <row r="99" spans="5:5" x14ac:dyDescent="0.25">
      <c r="E99" s="55"/>
    </row>
    <row r="100" spans="5:5" x14ac:dyDescent="0.25">
      <c r="E100" s="55"/>
    </row>
    <row r="101" spans="5:5" x14ac:dyDescent="0.25">
      <c r="E101" s="55"/>
    </row>
    <row r="102" spans="5:5" x14ac:dyDescent="0.25">
      <c r="E102" s="55"/>
    </row>
    <row r="103" spans="5:5" x14ac:dyDescent="0.25">
      <c r="E103" s="55"/>
    </row>
    <row r="104" spans="5:5" x14ac:dyDescent="0.25">
      <c r="E104" s="55"/>
    </row>
    <row r="105" spans="5:5" x14ac:dyDescent="0.25">
      <c r="E105" s="55"/>
    </row>
    <row r="106" spans="5:5" x14ac:dyDescent="0.25">
      <c r="E106" s="55"/>
    </row>
    <row r="107" spans="5:5" x14ac:dyDescent="0.25">
      <c r="E107" s="55"/>
    </row>
    <row r="108" spans="5:5" x14ac:dyDescent="0.25">
      <c r="E108" s="55"/>
    </row>
    <row r="109" spans="5:5" x14ac:dyDescent="0.25">
      <c r="E109" s="55"/>
    </row>
    <row r="110" spans="5:5" x14ac:dyDescent="0.25">
      <c r="E110" s="55"/>
    </row>
    <row r="111" spans="5:5" x14ac:dyDescent="0.25">
      <c r="E111" s="55"/>
    </row>
    <row r="112" spans="5:5" x14ac:dyDescent="0.25">
      <c r="E112" s="55"/>
    </row>
    <row r="113" spans="5:5" x14ac:dyDescent="0.25">
      <c r="E113" s="55"/>
    </row>
    <row r="114" spans="5:5" x14ac:dyDescent="0.25">
      <c r="E114" s="55"/>
    </row>
    <row r="115" spans="5:5" x14ac:dyDescent="0.25">
      <c r="E115" s="55"/>
    </row>
    <row r="116" spans="5:5" x14ac:dyDescent="0.25">
      <c r="E116" s="55"/>
    </row>
    <row r="117" spans="5:5" x14ac:dyDescent="0.25">
      <c r="E117" s="55"/>
    </row>
    <row r="118" spans="5:5" x14ac:dyDescent="0.25">
      <c r="E118" s="55"/>
    </row>
    <row r="119" spans="5:5" x14ac:dyDescent="0.25">
      <c r="E119" s="55"/>
    </row>
    <row r="120" spans="5:5" x14ac:dyDescent="0.25">
      <c r="E120" s="55"/>
    </row>
    <row r="121" spans="5:5" x14ac:dyDescent="0.25">
      <c r="E121" s="55"/>
    </row>
    <row r="122" spans="5:5" x14ac:dyDescent="0.25">
      <c r="E122" s="55"/>
    </row>
    <row r="123" spans="5:5" x14ac:dyDescent="0.25">
      <c r="E123" s="55"/>
    </row>
    <row r="124" spans="5:5" x14ac:dyDescent="0.25">
      <c r="E124" s="55"/>
    </row>
    <row r="125" spans="5:5" x14ac:dyDescent="0.25">
      <c r="E125" s="55"/>
    </row>
    <row r="126" spans="5:5" x14ac:dyDescent="0.25">
      <c r="E126" s="55"/>
    </row>
    <row r="127" spans="5:5" x14ac:dyDescent="0.25">
      <c r="E127" s="55"/>
    </row>
    <row r="128" spans="5:5" x14ac:dyDescent="0.25">
      <c r="E128" s="55"/>
    </row>
    <row r="129" spans="5:5" x14ac:dyDescent="0.25">
      <c r="E129" s="55"/>
    </row>
    <row r="130" spans="5:5" x14ac:dyDescent="0.25">
      <c r="E130" s="55"/>
    </row>
    <row r="131" spans="5:5" x14ac:dyDescent="0.25">
      <c r="E131" s="55"/>
    </row>
    <row r="132" spans="5:5" x14ac:dyDescent="0.25">
      <c r="E132" s="55"/>
    </row>
    <row r="133" spans="5:5" x14ac:dyDescent="0.25">
      <c r="E133" s="55"/>
    </row>
    <row r="134" spans="5:5" x14ac:dyDescent="0.25">
      <c r="E134" s="55"/>
    </row>
    <row r="135" spans="5:5" x14ac:dyDescent="0.25">
      <c r="E135" s="55"/>
    </row>
    <row r="136" spans="5:5" x14ac:dyDescent="0.25">
      <c r="E136" s="55"/>
    </row>
    <row r="137" spans="5:5" x14ac:dyDescent="0.25">
      <c r="E137" s="55"/>
    </row>
    <row r="138" spans="5:5" x14ac:dyDescent="0.25">
      <c r="E138" s="55"/>
    </row>
    <row r="139" spans="5:5" x14ac:dyDescent="0.25">
      <c r="E139" s="55"/>
    </row>
    <row r="140" spans="5:5" x14ac:dyDescent="0.25">
      <c r="E140" s="55"/>
    </row>
    <row r="141" spans="5:5" x14ac:dyDescent="0.25">
      <c r="E141" s="55"/>
    </row>
    <row r="142" spans="5:5" x14ac:dyDescent="0.25">
      <c r="E142" s="55"/>
    </row>
    <row r="143" spans="5:5" x14ac:dyDescent="0.25">
      <c r="E143" s="55"/>
    </row>
    <row r="144" spans="5:5" x14ac:dyDescent="0.25">
      <c r="E144" s="55"/>
    </row>
    <row r="145" spans="5:5" x14ac:dyDescent="0.25">
      <c r="E145" s="55"/>
    </row>
    <row r="146" spans="5:5" x14ac:dyDescent="0.25">
      <c r="E146" s="55"/>
    </row>
    <row r="147" spans="5:5" x14ac:dyDescent="0.25">
      <c r="E147" s="55"/>
    </row>
    <row r="148" spans="5:5" x14ac:dyDescent="0.25">
      <c r="E148" s="55"/>
    </row>
    <row r="149" spans="5:5" x14ac:dyDescent="0.25">
      <c r="E149" s="55"/>
    </row>
    <row r="150" spans="5:5" x14ac:dyDescent="0.25">
      <c r="E150" s="55"/>
    </row>
    <row r="151" spans="5:5" x14ac:dyDescent="0.25">
      <c r="E151" s="55"/>
    </row>
    <row r="152" spans="5:5" x14ac:dyDescent="0.25">
      <c r="E152" s="55"/>
    </row>
    <row r="153" spans="5:5" x14ac:dyDescent="0.25">
      <c r="E153" s="55"/>
    </row>
    <row r="154" spans="5:5" x14ac:dyDescent="0.25">
      <c r="E154" s="55"/>
    </row>
    <row r="155" spans="5:5" x14ac:dyDescent="0.25">
      <c r="E155" s="55"/>
    </row>
    <row r="156" spans="5:5" x14ac:dyDescent="0.25">
      <c r="E156" s="55"/>
    </row>
    <row r="157" spans="5:5" x14ac:dyDescent="0.25">
      <c r="E157" s="55"/>
    </row>
    <row r="158" spans="5:5" x14ac:dyDescent="0.25">
      <c r="E158" s="55"/>
    </row>
    <row r="159" spans="5:5" x14ac:dyDescent="0.25">
      <c r="E159" s="55"/>
    </row>
    <row r="160" spans="5:5" x14ac:dyDescent="0.25">
      <c r="E160" s="55"/>
    </row>
    <row r="161" spans="5:5" x14ac:dyDescent="0.25">
      <c r="E161" s="55"/>
    </row>
    <row r="162" spans="5:5" x14ac:dyDescent="0.25">
      <c r="E162" s="55"/>
    </row>
    <row r="163" spans="5:5" x14ac:dyDescent="0.25">
      <c r="E163" s="55"/>
    </row>
    <row r="164" spans="5:5" x14ac:dyDescent="0.25">
      <c r="E164" s="55"/>
    </row>
    <row r="165" spans="5:5" x14ac:dyDescent="0.25">
      <c r="E165" s="55"/>
    </row>
    <row r="166" spans="5:5" x14ac:dyDescent="0.25">
      <c r="E166" s="55"/>
    </row>
    <row r="167" spans="5:5" x14ac:dyDescent="0.25">
      <c r="E167" s="55"/>
    </row>
    <row r="168" spans="5:5" x14ac:dyDescent="0.25">
      <c r="E168" s="55"/>
    </row>
    <row r="169" spans="5:5" x14ac:dyDescent="0.25">
      <c r="E169" s="55"/>
    </row>
    <row r="170" spans="5:5" x14ac:dyDescent="0.25">
      <c r="E170" s="55"/>
    </row>
    <row r="171" spans="5:5" x14ac:dyDescent="0.25">
      <c r="E171" s="55"/>
    </row>
    <row r="172" spans="5:5" x14ac:dyDescent="0.25">
      <c r="E172" s="55"/>
    </row>
    <row r="173" spans="5:5" x14ac:dyDescent="0.25">
      <c r="E173" s="55"/>
    </row>
    <row r="174" spans="5:5" x14ac:dyDescent="0.25">
      <c r="E174" s="55"/>
    </row>
    <row r="175" spans="5:5" x14ac:dyDescent="0.25">
      <c r="E175" s="55"/>
    </row>
    <row r="176" spans="5:5" x14ac:dyDescent="0.25">
      <c r="E176" s="55"/>
    </row>
  </sheetData>
  <mergeCells count="2">
    <mergeCell ref="H1:K1"/>
    <mergeCell ref="L1:P1"/>
  </mergeCells>
  <phoneticPr fontId="12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31389E-ECC0-4168-B42B-0BAB8AE408C2}">
  <dimension ref="A1:K100"/>
  <sheetViews>
    <sheetView zoomScaleNormal="100" workbookViewId="0">
      <selection activeCell="E3" sqref="E3:E11"/>
    </sheetView>
  </sheetViews>
  <sheetFormatPr defaultRowHeight="15" x14ac:dyDescent="0.25"/>
  <cols>
    <col min="1" max="1" width="35.42578125" customWidth="1"/>
    <col min="2" max="2" width="44.7109375" customWidth="1"/>
    <col min="3" max="3" width="19.140625" customWidth="1"/>
    <col min="4" max="5" width="19.140625" style="53" customWidth="1"/>
    <col min="6" max="10" width="13.85546875" style="53" customWidth="1"/>
    <col min="11" max="11" width="18.28515625" style="53" customWidth="1"/>
  </cols>
  <sheetData>
    <row r="1" spans="1:11" x14ac:dyDescent="0.25">
      <c r="A1" s="54" t="s">
        <v>255</v>
      </c>
    </row>
    <row r="2" spans="1:11" ht="15.75" customHeight="1" x14ac:dyDescent="0.25">
      <c r="A2" s="54" t="s">
        <v>129</v>
      </c>
      <c r="B2" s="54" t="s">
        <v>130</v>
      </c>
      <c r="C2" s="54" t="s">
        <v>144</v>
      </c>
      <c r="D2" s="64" t="s">
        <v>237</v>
      </c>
      <c r="E2" s="64" t="s">
        <v>238</v>
      </c>
      <c r="F2" s="64" t="s">
        <v>143</v>
      </c>
      <c r="G2" s="64" t="s">
        <v>145</v>
      </c>
      <c r="H2" s="64" t="s">
        <v>146</v>
      </c>
      <c r="I2" s="64" t="s">
        <v>147</v>
      </c>
      <c r="J2" s="64" t="s">
        <v>148</v>
      </c>
      <c r="K2" s="64" t="s">
        <v>149</v>
      </c>
    </row>
    <row r="3" spans="1:11" x14ac:dyDescent="0.25">
      <c r="A3" t="s">
        <v>167</v>
      </c>
      <c r="B3" t="s">
        <v>170</v>
      </c>
      <c r="C3" s="97" t="s">
        <v>169</v>
      </c>
      <c r="D3" s="53">
        <f>IF(Cover!$P$14="Dept Type",SUMIFS('ICT spending'!K:K,'ICT spending'!E:E,'Calculations - Step2'!B3,'ICT spending'!A:A,Cover!$P$8),SUMIFS('ICT spending'!K:K,'ICT spending'!E:E,'Calculations - Step2'!B3,'ICT spending'!B:B,Summary!$B$5))</f>
        <v>3502154.83</v>
      </c>
      <c r="E3" s="53">
        <f>IF(Cover!$P$14="Dept Type",SUMIFS('ICT spending'!M:M,'ICT spending'!E:E,'Calculations - Step2'!B3,'ICT spending'!A:A,Cover!$P$8),SUMIFS('ICT spending'!M:M,'ICT spending'!E:E,'Calculations - Step2'!B3,'ICT spending'!B:B,Summary!$B$5))</f>
        <v>1602952.986</v>
      </c>
      <c r="F3" s="53">
        <f>IF(Cover!$P$16="Average",E3*(1+Cover!$P$12), D3*(1+Cover!$P$12))</f>
        <v>1659056.34051</v>
      </c>
      <c r="G3" s="53">
        <f>IF($C3= "Once off", 0, F3*(1+Cover!$P$12))</f>
        <v>0</v>
      </c>
      <c r="H3" s="53">
        <f>IF($C3= "Once off", 0, G3*(1+Cover!$P$12))</f>
        <v>0</v>
      </c>
      <c r="I3" s="53">
        <f>IF($C3= "Once off", 0, H3*(1+Cover!$P$12))</f>
        <v>0</v>
      </c>
      <c r="J3" s="53">
        <f>IF($C3= "Once off", 0, I3*(1+Cover!$P$12))</f>
        <v>0</v>
      </c>
      <c r="K3" s="53">
        <f>SUM(F3:J3)</f>
        <v>1659056.34051</v>
      </c>
    </row>
    <row r="4" spans="1:11" x14ac:dyDescent="0.25">
      <c r="A4" t="s">
        <v>167</v>
      </c>
      <c r="B4" t="s">
        <v>173</v>
      </c>
      <c r="C4" s="97" t="s">
        <v>256</v>
      </c>
      <c r="D4" s="53">
        <f>IF(Cover!$P$14="Dept Type",SUMIFS('ICT spending'!K:K,'ICT spending'!E:E,'Calculations - Step2'!B4,'ICT spending'!A:A,Cover!$P$8),SUMIFS('ICT spending'!K:K,'ICT spending'!E:E,'Calculations - Step2'!B4,'ICT spending'!B:B,Summary!$B$5))</f>
        <v>77303047.74000001</v>
      </c>
      <c r="E4" s="53">
        <f>IF(Cover!$P$14="Dept Type",SUMIFS('ICT spending'!M:M,'ICT spending'!E:E,'Calculations - Step2'!B4,'ICT spending'!A:A,Cover!$P$8),SUMIFS('ICT spending'!M:M,'ICT spending'!E:E,'Calculations - Step2'!B4,'ICT spending'!B:B,Summary!$B$5))</f>
        <v>98345384.657999992</v>
      </c>
      <c r="F4" s="53">
        <f>IF(Cover!$P$16="Average",E4*(1+Cover!$P$12), D4*(1+Cover!$P$12))</f>
        <v>101787473.12102999</v>
      </c>
      <c r="G4" s="53">
        <f>IF($C4= "Once off", 0, F4*(1+Cover!$P$12))</f>
        <v>105350034.68026602</v>
      </c>
      <c r="H4" s="53">
        <f>IF($C4= "Once off", 0, G4*(1+Cover!$P$12))</f>
        <v>109037285.89407532</v>
      </c>
      <c r="I4" s="53">
        <f>IF($C4= "Once off", 0, H4*(1+Cover!$P$12))</f>
        <v>112853590.90036795</v>
      </c>
      <c r="J4" s="53">
        <f>IF($C4= "Once off", 0, I4*(1+Cover!$P$12))</f>
        <v>116803466.58188081</v>
      </c>
      <c r="K4" s="53">
        <f t="shared" ref="K4:K37" si="0">SUM(F4:J4)</f>
        <v>545831851.17762005</v>
      </c>
    </row>
    <row r="5" spans="1:11" x14ac:dyDescent="0.25">
      <c r="A5" t="s">
        <v>167</v>
      </c>
      <c r="B5" t="s">
        <v>176</v>
      </c>
      <c r="C5" s="97" t="s">
        <v>169</v>
      </c>
      <c r="D5" s="53">
        <f>IF(Cover!$P$14="Dept Type",SUMIFS('ICT spending'!K:K,'ICT spending'!E:E,'Calculations - Step2'!B5,'ICT spending'!A:A,Cover!$P$8),SUMIFS('ICT spending'!K:K,'ICT spending'!E:E,'Calculations - Step2'!B5,'ICT spending'!B:B,Summary!$B$5))</f>
        <v>14473655.830000002</v>
      </c>
      <c r="E5" s="53">
        <f>IF(Cover!$P$14="Dept Type",SUMIFS('ICT spending'!M:M,'ICT spending'!E:E,'Calculations - Step2'!B5,'ICT spending'!A:A,Cover!$P$8),SUMIFS('ICT spending'!M:M,'ICT spending'!E:E,'Calculations - Step2'!B5,'ICT spending'!B:B,Summary!$B$5))</f>
        <v>15680763.085499998</v>
      </c>
      <c r="F5" s="53">
        <f>IF(Cover!$P$16="Average",E5*(1+Cover!$P$12), D5*(1+Cover!$P$12))</f>
        <v>16229589.793492496</v>
      </c>
      <c r="G5" s="53">
        <f>IF($C5= "Once off", 0, F5*(1+Cover!$P$12))</f>
        <v>0</v>
      </c>
      <c r="H5" s="53">
        <f>IF($C5= "Once off", 0, G5*(1+Cover!$P$12))</f>
        <v>0</v>
      </c>
      <c r="I5" s="53">
        <f>IF($C5= "Once off", 0, H5*(1+Cover!$P$12))</f>
        <v>0</v>
      </c>
      <c r="J5" s="53">
        <f>IF($C5= "Once off", 0, I5*(1+Cover!$P$12))</f>
        <v>0</v>
      </c>
      <c r="K5" s="53">
        <f t="shared" si="0"/>
        <v>16229589.793492496</v>
      </c>
    </row>
    <row r="6" spans="1:11" x14ac:dyDescent="0.25">
      <c r="A6" t="s">
        <v>167</v>
      </c>
      <c r="B6" t="s">
        <v>179</v>
      </c>
      <c r="C6" s="97" t="s">
        <v>169</v>
      </c>
      <c r="D6" s="53">
        <f>IF(Cover!$P$14="Dept Type",SUMIFS('ICT spending'!K:K,'ICT spending'!E:E,'Calculations - Step2'!B6,'ICT spending'!A:A,Cover!$P$8),SUMIFS('ICT spending'!K:K,'ICT spending'!E:E,'Calculations - Step2'!B6,'ICT spending'!B:B,Summary!$B$5))</f>
        <v>6092027.0800000001</v>
      </c>
      <c r="E6" s="53">
        <f>IF(Cover!$P$14="Dept Type",SUMIFS('ICT spending'!M:M,'ICT spending'!E:E,'Calculations - Step2'!B6,'ICT spending'!A:A,Cover!$P$8),SUMIFS('ICT spending'!M:M,'ICT spending'!E:E,'Calculations - Step2'!B6,'ICT spending'!B:B,Summary!$B$5))</f>
        <v>11469594.056333331</v>
      </c>
      <c r="F6" s="53">
        <f>IF(Cover!$P$16="Average",E6*(1+Cover!$P$12), D6*(1+Cover!$P$12))</f>
        <v>11871029.848304996</v>
      </c>
      <c r="G6" s="53">
        <f>IF($C6= "Once off", 0, F6*(1+Cover!$P$12))</f>
        <v>0</v>
      </c>
      <c r="H6" s="53">
        <f>IF($C6= "Once off", 0, G6*(1+Cover!$P$12))</f>
        <v>0</v>
      </c>
      <c r="I6" s="53">
        <f>IF($C6= "Once off", 0, H6*(1+Cover!$P$12))</f>
        <v>0</v>
      </c>
      <c r="J6" s="53">
        <f>IF($C6= "Once off", 0, I6*(1+Cover!$P$12))</f>
        <v>0</v>
      </c>
      <c r="K6" s="53">
        <f t="shared" si="0"/>
        <v>11871029.848304996</v>
      </c>
    </row>
    <row r="7" spans="1:11" x14ac:dyDescent="0.25">
      <c r="A7" t="s">
        <v>167</v>
      </c>
      <c r="B7" t="s">
        <v>81</v>
      </c>
      <c r="C7" s="97" t="s">
        <v>256</v>
      </c>
      <c r="D7" s="53">
        <f>IF(Cover!$P$14="Dept Type",SUMIFS('ICT spending'!K:K,'ICT spending'!E:E,'Calculations - Step2'!B7,'ICT spending'!A:A,Cover!$P$8),SUMIFS('ICT spending'!K:K,'ICT spending'!E:E,'Calculations - Step2'!B7,'ICT spending'!B:B,Summary!$B$5))</f>
        <v>63252504.589999996</v>
      </c>
      <c r="E7" s="53">
        <f>IF(Cover!$P$14="Dept Type",SUMIFS('ICT spending'!M:M,'ICT spending'!E:E,'Calculations - Step2'!B7,'ICT spending'!A:A,Cover!$P$8),SUMIFS('ICT spending'!M:M,'ICT spending'!E:E,'Calculations - Step2'!B7,'ICT spending'!B:B,Summary!$B$5))</f>
        <v>50940997.348333336</v>
      </c>
      <c r="F7" s="53">
        <f>IF(Cover!$P$16="Average",E7*(1+Cover!$P$12), D7*(1+Cover!$P$12))</f>
        <v>52723932.255525</v>
      </c>
      <c r="G7" s="53">
        <f>IF($C7= "Once off", 0, F7*(1+Cover!$P$12))</f>
        <v>54569269.884468369</v>
      </c>
      <c r="H7" s="53">
        <f>IF($C7= "Once off", 0, G7*(1+Cover!$P$12))</f>
        <v>56479194.330424756</v>
      </c>
      <c r="I7" s="53">
        <f>IF($C7= "Once off", 0, H7*(1+Cover!$P$12))</f>
        <v>58455966.131989621</v>
      </c>
      <c r="J7" s="53">
        <f>IF($C7= "Once off", 0, I7*(1+Cover!$P$12))</f>
        <v>60501924.946609251</v>
      </c>
      <c r="K7" s="53">
        <f t="shared" si="0"/>
        <v>282730287.54901701</v>
      </c>
    </row>
    <row r="8" spans="1:11" x14ac:dyDescent="0.25">
      <c r="A8" t="s">
        <v>167</v>
      </c>
      <c r="B8" t="s">
        <v>193</v>
      </c>
      <c r="C8" s="97" t="s">
        <v>256</v>
      </c>
      <c r="D8" s="53">
        <f>IF(Cover!$P$14="Dept Type",SUMIFS('ICT spending'!K:K,'ICT spending'!E:E,'Calculations - Step2'!B8,'ICT spending'!A:A,Cover!$P$8),SUMIFS('ICT spending'!K:K,'ICT spending'!E:E,'Calculations - Step2'!B8,'ICT spending'!B:B,Summary!$B$5))</f>
        <v>11474468.27</v>
      </c>
      <c r="E8" s="53">
        <f>IF(Cover!$P$14="Dept Type",SUMIFS('ICT spending'!M:M,'ICT spending'!E:E,'Calculations - Step2'!B8,'ICT spending'!A:A,Cover!$P$8),SUMIFS('ICT spending'!M:M,'ICT spending'!E:E,'Calculations - Step2'!B8,'ICT spending'!B:B,Summary!$B$5))</f>
        <v>29033587.555999998</v>
      </c>
      <c r="F8" s="53">
        <f>IF(Cover!$P$16="Average",E8*(1+Cover!$P$12), D8*(1+Cover!$P$12))</f>
        <v>30049763.120459996</v>
      </c>
      <c r="G8" s="53">
        <f>IF($C8= "Once off", 0, F8*(1+Cover!$P$12))</f>
        <v>31101504.829676095</v>
      </c>
      <c r="H8" s="53">
        <f>IF($C8= "Once off", 0, G8*(1+Cover!$P$12))</f>
        <v>32190057.498714756</v>
      </c>
      <c r="I8" s="53">
        <f>IF($C8= "Once off", 0, H8*(1+Cover!$P$12))</f>
        <v>33316709.511169769</v>
      </c>
      <c r="J8" s="53">
        <f>IF($C8= "Once off", 0, I8*(1+Cover!$P$12))</f>
        <v>34482794.344060712</v>
      </c>
      <c r="K8" s="53">
        <f t="shared" si="0"/>
        <v>161140829.30408135</v>
      </c>
    </row>
    <row r="9" spans="1:11" x14ac:dyDescent="0.25">
      <c r="A9" t="s">
        <v>167</v>
      </c>
      <c r="B9" t="s">
        <v>84</v>
      </c>
      <c r="C9" s="97" t="s">
        <v>256</v>
      </c>
      <c r="D9" s="53">
        <f>IF(Cover!$P$14="Dept Type",SUMIFS('ICT spending'!K:K,'ICT spending'!E:E,'Calculations - Step2'!B9,'ICT spending'!A:A,Cover!$P$8),SUMIFS('ICT spending'!K:K,'ICT spending'!E:E,'Calculations - Step2'!B9,'ICT spending'!B:B,Summary!$B$5))</f>
        <v>15524058.919999998</v>
      </c>
      <c r="E9" s="53">
        <f>IF(Cover!$P$14="Dept Type",SUMIFS('ICT spending'!M:M,'ICT spending'!E:E,'Calculations - Step2'!B9,'ICT spending'!A:A,Cover!$P$8),SUMIFS('ICT spending'!M:M,'ICT spending'!E:E,'Calculations - Step2'!B9,'ICT spending'!B:B,Summary!$B$5))</f>
        <v>26693557.740000002</v>
      </c>
      <c r="F9" s="53">
        <f>IF(Cover!$P$16="Average",E9*(1+Cover!$P$12), D9*(1+Cover!$P$12))</f>
        <v>27627832.260899998</v>
      </c>
      <c r="G9" s="53">
        <f>IF($C9= "Once off", 0, F9*(1+Cover!$P$12))</f>
        <v>28594806.390031494</v>
      </c>
      <c r="H9" s="53">
        <f>IF($C9= "Once off", 0, G9*(1+Cover!$P$12))</f>
        <v>29595624.613682594</v>
      </c>
      <c r="I9" s="53">
        <f>IF($C9= "Once off", 0, H9*(1+Cover!$P$12))</f>
        <v>30631471.475161482</v>
      </c>
      <c r="J9" s="53">
        <f>IF($C9= "Once off", 0, I9*(1+Cover!$P$12))</f>
        <v>31703572.976792131</v>
      </c>
      <c r="K9" s="53">
        <f t="shared" si="0"/>
        <v>148153307.7165677</v>
      </c>
    </row>
    <row r="10" spans="1:11" x14ac:dyDescent="0.25">
      <c r="A10" t="s">
        <v>167</v>
      </c>
      <c r="B10" t="s">
        <v>205</v>
      </c>
      <c r="C10" s="97" t="s">
        <v>169</v>
      </c>
      <c r="D10" s="53">
        <f>IF(Cover!$P$14="Dept Type",SUMIFS('ICT spending'!K:K,'ICT spending'!E:E,'Calculations - Step2'!B10,'ICT spending'!A:A,Cover!$P$8),SUMIFS('ICT spending'!K:K,'ICT spending'!E:E,'Calculations - Step2'!B10,'ICT spending'!B:B,Summary!$B$5))</f>
        <v>0</v>
      </c>
      <c r="E10" s="53">
        <f>IF(Cover!$P$14="Dept Type",SUMIFS('ICT spending'!M:M,'ICT spending'!E:E,'Calculations - Step2'!B10,'ICT spending'!A:A,Cover!$P$8),SUMIFS('ICT spending'!M:M,'ICT spending'!E:E,'Calculations - Step2'!B10,'ICT spending'!B:B,Summary!$B$5))</f>
        <v>3828744.5599999996</v>
      </c>
      <c r="F10" s="53">
        <f>IF(Cover!$P$16="Average",E10*(1+Cover!$P$12), D10*(1+Cover!$P$12))</f>
        <v>3962750.6195999994</v>
      </c>
      <c r="G10" s="53">
        <f>IF($C10= "Once off", 0, F10*(1+Cover!$P$12))</f>
        <v>0</v>
      </c>
      <c r="H10" s="53">
        <f>IF($C10= "Once off", 0, G10*(1+Cover!$P$12))</f>
        <v>0</v>
      </c>
      <c r="I10" s="53">
        <f>IF($C10= "Once off", 0, H10*(1+Cover!$P$12))</f>
        <v>0</v>
      </c>
      <c r="J10" s="53">
        <f>IF($C10= "Once off", 0, I10*(1+Cover!$P$12))</f>
        <v>0</v>
      </c>
      <c r="K10" s="53">
        <f t="shared" si="0"/>
        <v>3962750.6195999994</v>
      </c>
    </row>
    <row r="11" spans="1:11" x14ac:dyDescent="0.25">
      <c r="A11" t="s">
        <v>167</v>
      </c>
      <c r="B11" t="s">
        <v>223</v>
      </c>
      <c r="C11" s="97" t="s">
        <v>169</v>
      </c>
      <c r="D11" s="53">
        <f>IF(Cover!$P$14="Dept Type",SUMIFS('ICT spending'!K:K,'ICT spending'!E:E,'Calculations - Step2'!B11,'ICT spending'!A:A,Cover!$P$8),SUMIFS('ICT spending'!K:K,'ICT spending'!E:E,'Calculations - Step2'!B11,'ICT spending'!B:B,Summary!$B$5))</f>
        <v>52950</v>
      </c>
      <c r="E11" s="53">
        <f>IF(Cover!$P$14="Dept Type",SUMIFS('ICT spending'!M:M,'ICT spending'!E:E,'Calculations - Step2'!B11,'ICT spending'!A:A,Cover!$P$8),SUMIFS('ICT spending'!M:M,'ICT spending'!E:E,'Calculations - Step2'!B11,'ICT spending'!B:B,Summary!$B$5))</f>
        <v>1435555.3325</v>
      </c>
      <c r="F11" s="53">
        <f>IF(Cover!$P$16="Average",E11*(1+Cover!$P$12), D11*(1+Cover!$P$12))</f>
        <v>1485799.7691374999</v>
      </c>
      <c r="G11" s="53">
        <f>IF($C11= "Once off", 0, F11*(1+Cover!$P$12))</f>
        <v>0</v>
      </c>
      <c r="H11" s="53">
        <f>IF($C11= "Once off", 0, G11*(1+Cover!$P$12))</f>
        <v>0</v>
      </c>
      <c r="I11" s="53">
        <f>IF($C11= "Once off", 0, H11*(1+Cover!$P$12))</f>
        <v>0</v>
      </c>
      <c r="J11" s="53">
        <f>IF($C11= "Once off", 0, I11*(1+Cover!$P$12))</f>
        <v>0</v>
      </c>
      <c r="K11" s="53">
        <f t="shared" si="0"/>
        <v>1485799.7691374999</v>
      </c>
    </row>
    <row r="12" spans="1:11" x14ac:dyDescent="0.25">
      <c r="A12" s="97" t="s">
        <v>150</v>
      </c>
      <c r="B12" s="97" t="s">
        <v>257</v>
      </c>
      <c r="C12" s="97" t="s">
        <v>169</v>
      </c>
      <c r="D12" s="98"/>
      <c r="E12" s="98"/>
      <c r="F12" s="98">
        <f>IF(Cover!$P$16="Average",E12*(1+Cover!$P$12), D12*(1+Cover!$P$12))</f>
        <v>0</v>
      </c>
      <c r="G12" s="53">
        <f>IF($C12= "Once off", 0, F12*(1+Cover!$P$12))</f>
        <v>0</v>
      </c>
      <c r="H12" s="53">
        <f>IF($C12= "Once off", 0, G12*(1+Cover!$P$12))</f>
        <v>0</v>
      </c>
      <c r="I12" s="53">
        <f>IF($C12= "Once off", 0, H12*(1+Cover!$P$12))</f>
        <v>0</v>
      </c>
      <c r="J12" s="53">
        <f>IF($C12= "Once off", 0, I12*(1+Cover!$P$12))</f>
        <v>0</v>
      </c>
      <c r="K12" s="53">
        <f t="shared" si="0"/>
        <v>0</v>
      </c>
    </row>
    <row r="13" spans="1:11" x14ac:dyDescent="0.25">
      <c r="A13" s="97" t="s">
        <v>150</v>
      </c>
      <c r="B13" s="97" t="s">
        <v>168</v>
      </c>
      <c r="C13" s="97" t="s">
        <v>169</v>
      </c>
      <c r="D13" s="98"/>
      <c r="E13" s="98"/>
      <c r="F13" s="98">
        <v>15000000</v>
      </c>
      <c r="G13" s="53">
        <f>IF($C13= "Once off", 0, F13*(1+Cover!$P$12))</f>
        <v>0</v>
      </c>
      <c r="H13" s="53">
        <f>IF($C13= "Once off", 0, G13*(1+Cover!$P$12))</f>
        <v>0</v>
      </c>
      <c r="I13" s="53">
        <f>IF($C13= "Once off", 0, H13*(1+Cover!$P$12))</f>
        <v>0</v>
      </c>
      <c r="J13" s="53">
        <v>1500000</v>
      </c>
      <c r="K13" s="53">
        <f t="shared" si="0"/>
        <v>16500000</v>
      </c>
    </row>
    <row r="14" spans="1:11" x14ac:dyDescent="0.25">
      <c r="A14" s="97" t="s">
        <v>150</v>
      </c>
      <c r="B14" s="97" t="s">
        <v>258</v>
      </c>
      <c r="C14" s="97" t="s">
        <v>256</v>
      </c>
      <c r="D14" s="98"/>
      <c r="E14" s="98"/>
      <c r="F14" s="98">
        <v>2000000</v>
      </c>
      <c r="G14" s="53">
        <f>IF($C14= "Once off", 0, F14*(1+Cover!$P$12))</f>
        <v>2069999.9999999998</v>
      </c>
      <c r="H14" s="53">
        <f>IF($C14= "Once off", 0, G14*(1+Cover!$P$12))</f>
        <v>2142449.9999999995</v>
      </c>
      <c r="I14" s="53">
        <f>IF($C14= "Once off", 0, H14*(1+Cover!$P$12))</f>
        <v>2217435.7499999995</v>
      </c>
      <c r="J14" s="53">
        <f>IF($C14= "Once off", 0, I14*(1+Cover!$P$12))</f>
        <v>2295046.0012499993</v>
      </c>
      <c r="K14" s="53">
        <f t="shared" si="0"/>
        <v>10724931.751249999</v>
      </c>
    </row>
    <row r="15" spans="1:11" x14ac:dyDescent="0.25">
      <c r="A15" s="97" t="s">
        <v>150</v>
      </c>
      <c r="B15" s="97" t="s">
        <v>259</v>
      </c>
      <c r="C15" s="97" t="s">
        <v>256</v>
      </c>
      <c r="D15" s="98"/>
      <c r="E15" s="98"/>
      <c r="F15" s="98">
        <v>500000</v>
      </c>
      <c r="G15" s="53">
        <f>IF($C15= "Once off", 0, F15*(1+Cover!$P$12))</f>
        <v>517499.99999999994</v>
      </c>
      <c r="H15" s="53">
        <f>IF($C15= "Once off", 0, G15*(1+Cover!$P$12))</f>
        <v>535612.49999999988</v>
      </c>
      <c r="I15" s="53">
        <f>IF($C15= "Once off", 0, H15*(1+Cover!$P$12))</f>
        <v>554358.93749999988</v>
      </c>
      <c r="J15" s="53">
        <f>IF($C15= "Once off", 0, I15*(1+Cover!$P$12))</f>
        <v>573761.50031249982</v>
      </c>
      <c r="K15" s="53">
        <f t="shared" si="0"/>
        <v>2681232.9378124997</v>
      </c>
    </row>
    <row r="16" spans="1:11" x14ac:dyDescent="0.25">
      <c r="A16" s="97"/>
      <c r="B16" s="97"/>
      <c r="C16" s="97"/>
      <c r="D16" s="98"/>
      <c r="E16" s="98"/>
      <c r="F16" s="98"/>
      <c r="K16" s="53">
        <f t="shared" si="0"/>
        <v>0</v>
      </c>
    </row>
    <row r="17" spans="1:11" x14ac:dyDescent="0.25">
      <c r="A17" s="97"/>
      <c r="B17" s="97"/>
      <c r="C17" s="97"/>
      <c r="D17" s="98"/>
      <c r="E17" s="98"/>
      <c r="F17" s="98"/>
      <c r="K17" s="53">
        <f t="shared" si="0"/>
        <v>0</v>
      </c>
    </row>
    <row r="18" spans="1:11" x14ac:dyDescent="0.25">
      <c r="A18" s="97"/>
      <c r="B18" s="97"/>
      <c r="C18" s="97"/>
      <c r="D18" s="98"/>
      <c r="E18" s="98"/>
      <c r="F18" s="98"/>
      <c r="K18" s="53">
        <f t="shared" si="0"/>
        <v>0</v>
      </c>
    </row>
    <row r="19" spans="1:11" x14ac:dyDescent="0.25">
      <c r="A19" s="97"/>
      <c r="B19" s="97"/>
      <c r="C19" s="97"/>
      <c r="D19" s="98"/>
      <c r="E19" s="98"/>
      <c r="F19" s="98"/>
      <c r="K19" s="53">
        <f t="shared" si="0"/>
        <v>0</v>
      </c>
    </row>
    <row r="20" spans="1:11" x14ac:dyDescent="0.25">
      <c r="A20" s="97"/>
      <c r="B20" s="97"/>
      <c r="C20" s="97"/>
      <c r="D20" s="98"/>
      <c r="E20" s="98"/>
      <c r="F20" s="98"/>
      <c r="K20" s="53">
        <f t="shared" si="0"/>
        <v>0</v>
      </c>
    </row>
    <row r="21" spans="1:11" x14ac:dyDescent="0.25">
      <c r="A21" s="97"/>
      <c r="B21" s="97"/>
      <c r="C21" s="97"/>
      <c r="D21" s="98"/>
      <c r="E21" s="98"/>
      <c r="F21" s="98"/>
      <c r="K21" s="53">
        <f t="shared" si="0"/>
        <v>0</v>
      </c>
    </row>
    <row r="22" spans="1:11" x14ac:dyDescent="0.25">
      <c r="A22" s="97"/>
      <c r="B22" s="97"/>
      <c r="C22" s="97"/>
      <c r="D22" s="98"/>
      <c r="E22" s="98"/>
      <c r="F22" s="98"/>
      <c r="K22" s="53">
        <f t="shared" si="0"/>
        <v>0</v>
      </c>
    </row>
    <row r="23" spans="1:11" x14ac:dyDescent="0.25">
      <c r="A23" s="97"/>
      <c r="B23" s="97"/>
      <c r="C23" s="97"/>
      <c r="D23" s="98"/>
      <c r="E23" s="98"/>
      <c r="F23" s="98"/>
      <c r="K23" s="53">
        <f t="shared" si="0"/>
        <v>0</v>
      </c>
    </row>
    <row r="24" spans="1:11" x14ac:dyDescent="0.25">
      <c r="A24" s="97"/>
      <c r="B24" s="97"/>
      <c r="C24" s="97"/>
      <c r="D24" s="98"/>
      <c r="E24" s="98"/>
      <c r="F24" s="98"/>
      <c r="K24" s="53">
        <f t="shared" si="0"/>
        <v>0</v>
      </c>
    </row>
    <row r="25" spans="1:11" x14ac:dyDescent="0.25">
      <c r="A25" s="97"/>
      <c r="B25" s="97"/>
      <c r="C25" s="97"/>
      <c r="D25" s="98"/>
      <c r="E25" s="98"/>
      <c r="F25" s="98"/>
      <c r="K25" s="53">
        <f t="shared" si="0"/>
        <v>0</v>
      </c>
    </row>
    <row r="26" spans="1:11" x14ac:dyDescent="0.25">
      <c r="A26" s="97"/>
      <c r="B26" s="97"/>
      <c r="C26" s="97"/>
      <c r="D26" s="98"/>
      <c r="E26" s="98"/>
      <c r="F26" s="98"/>
      <c r="K26" s="53">
        <f t="shared" si="0"/>
        <v>0</v>
      </c>
    </row>
    <row r="27" spans="1:11" x14ac:dyDescent="0.25">
      <c r="A27" s="97"/>
      <c r="B27" s="97"/>
      <c r="C27" s="97"/>
      <c r="D27" s="98"/>
      <c r="E27" s="98"/>
      <c r="F27" s="98"/>
      <c r="K27" s="53">
        <f t="shared" si="0"/>
        <v>0</v>
      </c>
    </row>
    <row r="28" spans="1:11" x14ac:dyDescent="0.25">
      <c r="A28" s="97"/>
      <c r="B28" s="97"/>
      <c r="C28" s="97"/>
      <c r="D28" s="98"/>
      <c r="E28" s="98"/>
      <c r="F28" s="98"/>
      <c r="K28" s="53">
        <f t="shared" si="0"/>
        <v>0</v>
      </c>
    </row>
    <row r="29" spans="1:11" x14ac:dyDescent="0.25">
      <c r="A29" s="97"/>
      <c r="B29" s="97"/>
      <c r="C29" s="97"/>
      <c r="D29" s="98"/>
      <c r="E29" s="98"/>
      <c r="F29" s="98"/>
      <c r="K29" s="53">
        <f t="shared" si="0"/>
        <v>0</v>
      </c>
    </row>
    <row r="30" spans="1:11" x14ac:dyDescent="0.25">
      <c r="A30" s="97"/>
      <c r="B30" s="97"/>
      <c r="C30" s="97"/>
      <c r="D30" s="98"/>
      <c r="E30" s="98"/>
      <c r="F30" s="98"/>
      <c r="K30" s="53">
        <f t="shared" si="0"/>
        <v>0</v>
      </c>
    </row>
    <row r="31" spans="1:11" x14ac:dyDescent="0.25">
      <c r="A31" s="97"/>
      <c r="B31" s="97"/>
      <c r="C31" s="97"/>
      <c r="D31" s="98"/>
      <c r="E31" s="98"/>
      <c r="F31" s="98"/>
      <c r="K31" s="53">
        <f t="shared" si="0"/>
        <v>0</v>
      </c>
    </row>
    <row r="32" spans="1:11" x14ac:dyDescent="0.25">
      <c r="A32" s="97"/>
      <c r="B32" s="97"/>
      <c r="C32" s="97"/>
      <c r="D32" s="98"/>
      <c r="E32" s="98"/>
      <c r="F32" s="98"/>
      <c r="K32" s="53">
        <f t="shared" si="0"/>
        <v>0</v>
      </c>
    </row>
    <row r="33" spans="1:11" x14ac:dyDescent="0.25">
      <c r="A33" s="97"/>
      <c r="B33" s="97"/>
      <c r="C33" s="97"/>
      <c r="D33" s="98"/>
      <c r="E33" s="98"/>
      <c r="F33" s="98"/>
      <c r="K33" s="53">
        <f t="shared" si="0"/>
        <v>0</v>
      </c>
    </row>
    <row r="34" spans="1:11" x14ac:dyDescent="0.25">
      <c r="A34" s="97"/>
      <c r="B34" s="97"/>
      <c r="C34" s="97"/>
      <c r="D34" s="98"/>
      <c r="E34" s="98"/>
      <c r="F34" s="98"/>
      <c r="K34" s="53">
        <f t="shared" si="0"/>
        <v>0</v>
      </c>
    </row>
    <row r="35" spans="1:11" x14ac:dyDescent="0.25">
      <c r="A35" s="97"/>
      <c r="B35" s="97"/>
      <c r="C35" s="97"/>
      <c r="D35" s="98"/>
      <c r="E35" s="98"/>
      <c r="F35" s="98"/>
      <c r="K35" s="53">
        <f t="shared" si="0"/>
        <v>0</v>
      </c>
    </row>
    <row r="36" spans="1:11" x14ac:dyDescent="0.25">
      <c r="A36" s="97"/>
      <c r="B36" s="97"/>
      <c r="C36" s="97"/>
      <c r="D36" s="98"/>
      <c r="E36" s="98"/>
      <c r="F36" s="98"/>
      <c r="K36" s="53">
        <f t="shared" si="0"/>
        <v>0</v>
      </c>
    </row>
    <row r="37" spans="1:11" x14ac:dyDescent="0.25">
      <c r="A37" s="97"/>
      <c r="B37" s="97"/>
      <c r="C37" s="97"/>
      <c r="D37" s="98"/>
      <c r="E37" s="98"/>
      <c r="F37" s="98"/>
      <c r="K37" s="53">
        <f t="shared" si="0"/>
        <v>0</v>
      </c>
    </row>
    <row r="38" spans="1:11" x14ac:dyDescent="0.25">
      <c r="A38" s="97"/>
      <c r="B38" s="97"/>
      <c r="C38" s="97"/>
      <c r="D38" s="98"/>
      <c r="E38" s="98"/>
      <c r="F38" s="98"/>
    </row>
    <row r="39" spans="1:11" x14ac:dyDescent="0.25">
      <c r="A39" s="97"/>
      <c r="B39" s="97"/>
      <c r="C39" s="97"/>
      <c r="D39" s="98"/>
      <c r="E39" s="98"/>
      <c r="F39" s="98"/>
    </row>
    <row r="40" spans="1:11" x14ac:dyDescent="0.25">
      <c r="A40" s="97"/>
      <c r="B40" s="97"/>
      <c r="C40" s="97"/>
      <c r="D40" s="98"/>
      <c r="E40" s="98"/>
      <c r="F40" s="98"/>
    </row>
    <row r="41" spans="1:11" x14ac:dyDescent="0.25">
      <c r="A41" s="97"/>
      <c r="B41" s="97"/>
      <c r="C41" s="97"/>
      <c r="D41" s="98"/>
      <c r="E41" s="98"/>
      <c r="F41" s="98"/>
    </row>
    <row r="42" spans="1:11" x14ac:dyDescent="0.25">
      <c r="A42" s="97"/>
      <c r="B42" s="97"/>
      <c r="C42" s="97"/>
      <c r="D42" s="98"/>
      <c r="E42" s="98"/>
      <c r="F42" s="98"/>
    </row>
    <row r="43" spans="1:11" x14ac:dyDescent="0.25">
      <c r="A43" s="97"/>
      <c r="B43" s="97"/>
      <c r="C43" s="97"/>
      <c r="D43" s="98"/>
      <c r="E43" s="98"/>
      <c r="F43" s="98"/>
    </row>
    <row r="44" spans="1:11" x14ac:dyDescent="0.25">
      <c r="A44" s="97"/>
      <c r="B44" s="97"/>
      <c r="C44" s="97"/>
      <c r="D44" s="98"/>
      <c r="E44" s="98"/>
      <c r="F44" s="98"/>
    </row>
    <row r="45" spans="1:11" x14ac:dyDescent="0.25">
      <c r="A45" s="97"/>
      <c r="B45" s="97"/>
      <c r="C45" s="97"/>
      <c r="D45" s="98"/>
      <c r="E45" s="98"/>
      <c r="F45" s="98"/>
    </row>
    <row r="46" spans="1:11" x14ac:dyDescent="0.25">
      <c r="A46" s="97"/>
      <c r="B46" s="97"/>
      <c r="C46" s="97"/>
      <c r="D46" s="98"/>
      <c r="E46" s="98"/>
      <c r="F46" s="98"/>
    </row>
    <row r="47" spans="1:11" x14ac:dyDescent="0.25">
      <c r="A47" s="97"/>
      <c r="B47" s="97"/>
      <c r="C47" s="97"/>
      <c r="D47" s="98"/>
      <c r="E47" s="98"/>
      <c r="F47" s="98"/>
    </row>
    <row r="48" spans="1:11" x14ac:dyDescent="0.25">
      <c r="A48" s="97"/>
      <c r="B48" s="97"/>
      <c r="C48" s="97"/>
      <c r="D48" s="98"/>
      <c r="E48" s="98"/>
      <c r="F48" s="98"/>
    </row>
    <row r="49" spans="1:6" x14ac:dyDescent="0.25">
      <c r="A49" s="97"/>
      <c r="B49" s="97"/>
      <c r="C49" s="97"/>
      <c r="D49" s="98"/>
      <c r="E49" s="98"/>
      <c r="F49" s="98"/>
    </row>
    <row r="50" spans="1:6" x14ac:dyDescent="0.25">
      <c r="A50" s="97"/>
      <c r="B50" s="97"/>
      <c r="C50" s="97"/>
      <c r="D50" s="98"/>
      <c r="E50" s="98"/>
      <c r="F50" s="98"/>
    </row>
    <row r="51" spans="1:6" x14ac:dyDescent="0.25">
      <c r="A51" s="97"/>
      <c r="B51" s="97"/>
      <c r="C51" s="97"/>
      <c r="D51" s="98"/>
      <c r="E51" s="98"/>
      <c r="F51" s="98"/>
    </row>
    <row r="52" spans="1:6" x14ac:dyDescent="0.25">
      <c r="A52" s="97"/>
      <c r="B52" s="97"/>
      <c r="C52" s="97"/>
      <c r="D52" s="98"/>
      <c r="E52" s="98"/>
      <c r="F52" s="98"/>
    </row>
    <row r="53" spans="1:6" x14ac:dyDescent="0.25">
      <c r="A53" s="97"/>
      <c r="B53" s="97"/>
      <c r="C53" s="97"/>
      <c r="D53" s="98"/>
      <c r="E53" s="98"/>
      <c r="F53" s="98"/>
    </row>
    <row r="54" spans="1:6" x14ac:dyDescent="0.25">
      <c r="A54" s="97"/>
      <c r="B54" s="97"/>
      <c r="C54" s="97"/>
      <c r="D54" s="98"/>
      <c r="E54" s="98"/>
      <c r="F54" s="98"/>
    </row>
    <row r="55" spans="1:6" x14ac:dyDescent="0.25">
      <c r="A55" s="97"/>
      <c r="B55" s="97"/>
      <c r="C55" s="97"/>
      <c r="D55" s="98"/>
      <c r="E55" s="98"/>
      <c r="F55" s="98"/>
    </row>
    <row r="56" spans="1:6" x14ac:dyDescent="0.25">
      <c r="A56" s="97"/>
      <c r="B56" s="97"/>
      <c r="C56" s="97"/>
      <c r="D56" s="98"/>
      <c r="E56" s="98"/>
      <c r="F56" s="98"/>
    </row>
    <row r="57" spans="1:6" x14ac:dyDescent="0.25">
      <c r="A57" s="97"/>
      <c r="B57" s="97"/>
      <c r="C57" s="97"/>
      <c r="D57" s="98"/>
      <c r="E57" s="98"/>
      <c r="F57" s="98"/>
    </row>
    <row r="58" spans="1:6" x14ac:dyDescent="0.25">
      <c r="A58" s="97"/>
      <c r="B58" s="97"/>
      <c r="C58" s="97"/>
      <c r="D58" s="98"/>
      <c r="E58" s="98"/>
      <c r="F58" s="98"/>
    </row>
    <row r="59" spans="1:6" x14ac:dyDescent="0.25">
      <c r="A59" s="97"/>
      <c r="B59" s="97"/>
      <c r="C59" s="97"/>
      <c r="D59" s="98"/>
      <c r="E59" s="98"/>
      <c r="F59" s="98"/>
    </row>
    <row r="60" spans="1:6" x14ac:dyDescent="0.25">
      <c r="A60" s="97"/>
      <c r="B60" s="97"/>
      <c r="C60" s="97"/>
      <c r="D60" s="98"/>
      <c r="E60" s="98"/>
      <c r="F60" s="98"/>
    </row>
    <row r="61" spans="1:6" x14ac:dyDescent="0.25">
      <c r="A61" s="97"/>
      <c r="B61" s="97"/>
      <c r="C61" s="97"/>
      <c r="D61" s="98"/>
      <c r="E61" s="98"/>
      <c r="F61" s="98"/>
    </row>
    <row r="62" spans="1:6" x14ac:dyDescent="0.25">
      <c r="A62" s="97"/>
      <c r="B62" s="97"/>
      <c r="C62" s="97"/>
      <c r="D62" s="98"/>
      <c r="E62" s="98"/>
      <c r="F62" s="98"/>
    </row>
    <row r="63" spans="1:6" x14ac:dyDescent="0.25">
      <c r="A63" s="97"/>
      <c r="B63" s="97"/>
      <c r="C63" s="97"/>
      <c r="D63" s="98"/>
      <c r="E63" s="98"/>
      <c r="F63" s="98"/>
    </row>
    <row r="64" spans="1:6" x14ac:dyDescent="0.25">
      <c r="A64" s="97"/>
      <c r="B64" s="97"/>
      <c r="C64" s="97"/>
      <c r="D64" s="98"/>
      <c r="E64" s="98"/>
      <c r="F64" s="98"/>
    </row>
    <row r="65" spans="1:6" x14ac:dyDescent="0.25">
      <c r="A65" s="97"/>
      <c r="B65" s="97"/>
      <c r="C65" s="97"/>
      <c r="D65" s="98"/>
      <c r="E65" s="98"/>
      <c r="F65" s="98"/>
    </row>
    <row r="66" spans="1:6" x14ac:dyDescent="0.25">
      <c r="A66" s="97"/>
      <c r="B66" s="97"/>
      <c r="C66" s="97"/>
      <c r="D66" s="98"/>
      <c r="E66" s="98"/>
      <c r="F66" s="98"/>
    </row>
    <row r="67" spans="1:6" x14ac:dyDescent="0.25">
      <c r="A67" s="97"/>
      <c r="B67" s="97"/>
      <c r="C67" s="97"/>
      <c r="D67" s="98"/>
      <c r="E67" s="98"/>
      <c r="F67" s="98"/>
    </row>
    <row r="68" spans="1:6" x14ac:dyDescent="0.25">
      <c r="A68" s="97"/>
      <c r="B68" s="97"/>
      <c r="C68" s="97"/>
      <c r="D68" s="98"/>
      <c r="E68" s="98"/>
      <c r="F68" s="98"/>
    </row>
    <row r="69" spans="1:6" x14ac:dyDescent="0.25">
      <c r="A69" s="97"/>
      <c r="B69" s="97"/>
      <c r="C69" s="97"/>
      <c r="D69" s="98"/>
      <c r="E69" s="98"/>
      <c r="F69" s="98"/>
    </row>
    <row r="70" spans="1:6" x14ac:dyDescent="0.25">
      <c r="A70" s="97"/>
      <c r="B70" s="97"/>
      <c r="C70" s="97"/>
      <c r="D70" s="98"/>
      <c r="E70" s="98"/>
      <c r="F70" s="98"/>
    </row>
    <row r="71" spans="1:6" x14ac:dyDescent="0.25">
      <c r="A71" s="97"/>
      <c r="B71" s="97"/>
      <c r="C71" s="97"/>
      <c r="D71" s="98"/>
      <c r="E71" s="98"/>
      <c r="F71" s="98"/>
    </row>
    <row r="72" spans="1:6" x14ac:dyDescent="0.25">
      <c r="A72" s="97"/>
      <c r="B72" s="97"/>
      <c r="C72" s="97"/>
      <c r="D72" s="98"/>
      <c r="E72" s="98"/>
      <c r="F72" s="98"/>
    </row>
    <row r="73" spans="1:6" x14ac:dyDescent="0.25">
      <c r="A73" s="97"/>
      <c r="B73" s="97"/>
      <c r="C73" s="97"/>
      <c r="D73" s="98"/>
      <c r="E73" s="98"/>
      <c r="F73" s="98"/>
    </row>
    <row r="74" spans="1:6" x14ac:dyDescent="0.25">
      <c r="A74" s="97"/>
      <c r="B74" s="97"/>
      <c r="C74" s="97"/>
      <c r="D74" s="98"/>
      <c r="E74" s="98"/>
      <c r="F74" s="98"/>
    </row>
    <row r="75" spans="1:6" x14ac:dyDescent="0.25">
      <c r="A75" s="97"/>
      <c r="B75" s="97"/>
      <c r="C75" s="97"/>
      <c r="D75" s="98"/>
      <c r="E75" s="98"/>
      <c r="F75" s="98"/>
    </row>
    <row r="76" spans="1:6" x14ac:dyDescent="0.25">
      <c r="A76" s="97"/>
      <c r="B76" s="97"/>
      <c r="C76" s="97"/>
      <c r="D76" s="98"/>
      <c r="E76" s="98"/>
      <c r="F76" s="98"/>
    </row>
    <row r="77" spans="1:6" x14ac:dyDescent="0.25">
      <c r="A77" s="97"/>
      <c r="B77" s="97"/>
      <c r="C77" s="97"/>
      <c r="D77" s="98"/>
      <c r="E77" s="98"/>
      <c r="F77" s="98"/>
    </row>
    <row r="78" spans="1:6" x14ac:dyDescent="0.25">
      <c r="A78" s="97"/>
      <c r="B78" s="97"/>
      <c r="C78" s="97"/>
      <c r="D78" s="98"/>
      <c r="E78" s="98"/>
      <c r="F78" s="98"/>
    </row>
    <row r="79" spans="1:6" x14ac:dyDescent="0.25">
      <c r="A79" s="97"/>
      <c r="B79" s="97"/>
      <c r="C79" s="97"/>
      <c r="D79" s="98"/>
      <c r="E79" s="98"/>
      <c r="F79" s="98"/>
    </row>
    <row r="80" spans="1:6" x14ac:dyDescent="0.25">
      <c r="A80" s="97"/>
      <c r="B80" s="97"/>
      <c r="C80" s="97"/>
      <c r="D80" s="98"/>
      <c r="E80" s="98"/>
      <c r="F80" s="98"/>
    </row>
    <row r="81" spans="1:6" x14ac:dyDescent="0.25">
      <c r="A81" s="97"/>
      <c r="B81" s="97"/>
      <c r="C81" s="97"/>
      <c r="D81" s="98"/>
      <c r="E81" s="98"/>
      <c r="F81" s="98"/>
    </row>
    <row r="82" spans="1:6" x14ac:dyDescent="0.25">
      <c r="A82" s="97"/>
      <c r="B82" s="97"/>
      <c r="C82" s="97"/>
      <c r="D82" s="98"/>
      <c r="E82" s="98"/>
      <c r="F82" s="98"/>
    </row>
    <row r="83" spans="1:6" x14ac:dyDescent="0.25">
      <c r="A83" s="97"/>
      <c r="B83" s="97"/>
      <c r="C83" s="97"/>
      <c r="D83" s="98"/>
      <c r="E83" s="98"/>
      <c r="F83" s="98"/>
    </row>
    <row r="84" spans="1:6" x14ac:dyDescent="0.25">
      <c r="A84" s="97"/>
      <c r="B84" s="97"/>
      <c r="C84" s="97"/>
      <c r="D84" s="98"/>
      <c r="E84" s="98"/>
      <c r="F84" s="98"/>
    </row>
    <row r="85" spans="1:6" x14ac:dyDescent="0.25">
      <c r="A85" s="97"/>
      <c r="B85" s="97"/>
      <c r="C85" s="97"/>
      <c r="D85" s="98"/>
      <c r="E85" s="98"/>
      <c r="F85" s="98"/>
    </row>
    <row r="86" spans="1:6" x14ac:dyDescent="0.25">
      <c r="A86" s="97"/>
      <c r="B86" s="97"/>
      <c r="C86" s="97"/>
      <c r="D86" s="98"/>
      <c r="E86" s="98"/>
      <c r="F86" s="98"/>
    </row>
    <row r="87" spans="1:6" x14ac:dyDescent="0.25">
      <c r="A87" s="97"/>
      <c r="B87" s="97"/>
      <c r="C87" s="97"/>
      <c r="D87" s="98"/>
      <c r="E87" s="98"/>
      <c r="F87" s="98"/>
    </row>
    <row r="88" spans="1:6" x14ac:dyDescent="0.25">
      <c r="A88" s="97"/>
      <c r="B88" s="97"/>
      <c r="C88" s="97"/>
      <c r="D88" s="98"/>
      <c r="E88" s="98"/>
      <c r="F88" s="98"/>
    </row>
    <row r="89" spans="1:6" x14ac:dyDescent="0.25">
      <c r="A89" s="97"/>
      <c r="B89" s="97"/>
      <c r="C89" s="97"/>
      <c r="D89" s="98"/>
      <c r="E89" s="98"/>
      <c r="F89" s="98"/>
    </row>
    <row r="90" spans="1:6" x14ac:dyDescent="0.25">
      <c r="A90" s="97"/>
      <c r="B90" s="97"/>
      <c r="C90" s="97"/>
      <c r="D90" s="98"/>
      <c r="E90" s="98"/>
      <c r="F90" s="98"/>
    </row>
    <row r="91" spans="1:6" x14ac:dyDescent="0.25">
      <c r="A91" s="97"/>
      <c r="B91" s="97"/>
      <c r="C91" s="97"/>
      <c r="D91" s="98"/>
      <c r="E91" s="98"/>
      <c r="F91" s="98"/>
    </row>
    <row r="92" spans="1:6" x14ac:dyDescent="0.25">
      <c r="A92" s="97"/>
      <c r="B92" s="97"/>
      <c r="C92" s="97"/>
      <c r="D92" s="98"/>
      <c r="E92" s="98"/>
      <c r="F92" s="98"/>
    </row>
    <row r="93" spans="1:6" x14ac:dyDescent="0.25">
      <c r="A93" s="97"/>
      <c r="B93" s="97"/>
      <c r="C93" s="97"/>
      <c r="D93" s="98"/>
      <c r="E93" s="98"/>
      <c r="F93" s="98"/>
    </row>
    <row r="94" spans="1:6" x14ac:dyDescent="0.25">
      <c r="A94" s="97"/>
      <c r="B94" s="97"/>
      <c r="C94" s="97"/>
      <c r="D94" s="98"/>
      <c r="E94" s="98"/>
      <c r="F94" s="98"/>
    </row>
    <row r="95" spans="1:6" x14ac:dyDescent="0.25">
      <c r="A95" s="97"/>
      <c r="B95" s="97"/>
      <c r="C95" s="97"/>
      <c r="D95" s="98"/>
      <c r="E95" s="98"/>
      <c r="F95" s="98"/>
    </row>
    <row r="96" spans="1:6" x14ac:dyDescent="0.25">
      <c r="A96" s="97"/>
      <c r="B96" s="97"/>
      <c r="C96" s="97"/>
      <c r="D96" s="98"/>
      <c r="E96" s="98"/>
      <c r="F96" s="98"/>
    </row>
    <row r="97" spans="1:6" x14ac:dyDescent="0.25">
      <c r="A97" s="97"/>
      <c r="B97" s="97"/>
      <c r="C97" s="97"/>
      <c r="D97" s="98"/>
      <c r="E97" s="98"/>
      <c r="F97" s="98"/>
    </row>
    <row r="98" spans="1:6" x14ac:dyDescent="0.25">
      <c r="A98" s="97"/>
      <c r="B98" s="97"/>
      <c r="C98" s="97"/>
      <c r="D98" s="98"/>
      <c r="E98" s="98"/>
      <c r="F98" s="98"/>
    </row>
    <row r="99" spans="1:6" x14ac:dyDescent="0.25">
      <c r="A99" s="97"/>
      <c r="B99" s="97"/>
      <c r="C99" s="97"/>
      <c r="D99" s="98"/>
      <c r="E99" s="98"/>
      <c r="F99" s="98"/>
    </row>
    <row r="100" spans="1:6" x14ac:dyDescent="0.25">
      <c r="A100" s="97"/>
      <c r="B100" s="97"/>
      <c r="C100" s="97"/>
      <c r="D100" s="98"/>
      <c r="E100" s="98"/>
      <c r="F100" s="98"/>
    </row>
  </sheetData>
  <phoneticPr fontId="12" type="noConversion"/>
  <dataValidations count="1">
    <dataValidation type="list" allowBlank="1" showInputMessage="1" showErrorMessage="1" sqref="C3:C14" xr:uid="{FCBF44C9-DA0C-4191-A70A-61D5126668ED}">
      <formula1>"Once off, Annual, Monthly"</formula1>
    </dataValidation>
  </dataValidation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4"/>
  <dimension ref="B1:I46"/>
  <sheetViews>
    <sheetView showGridLines="0" topLeftCell="A4" zoomScale="80" zoomScaleNormal="80" workbookViewId="0">
      <pane xSplit="3" ySplit="2" topLeftCell="D30" activePane="bottomRight" state="frozen"/>
      <selection activeCell="A4" sqref="A4"/>
      <selection pane="topRight" activeCell="D4" sqref="D4"/>
      <selection pane="bottomLeft" activeCell="A6" sqref="A6"/>
      <selection pane="bottomRight" activeCell="C47" sqref="C47"/>
    </sheetView>
  </sheetViews>
  <sheetFormatPr defaultRowHeight="15" outlineLevelRow="1" x14ac:dyDescent="0.25"/>
  <cols>
    <col min="1" max="1" width="2.85546875" customWidth="1"/>
    <col min="2" max="2" width="13" style="2" customWidth="1"/>
    <col min="3" max="3" width="48.42578125" customWidth="1"/>
    <col min="4" max="9" width="16.28515625" style="53" customWidth="1"/>
  </cols>
  <sheetData>
    <row r="1" spans="2:9" hidden="1" x14ac:dyDescent="0.25">
      <c r="B1" s="2" t="s">
        <v>67</v>
      </c>
      <c r="C1" t="str">
        <f>Summary!$B$5</f>
        <v>Vote 03: Health</v>
      </c>
    </row>
    <row r="2" spans="2:9" hidden="1" x14ac:dyDescent="0.25">
      <c r="B2" s="2" t="s">
        <v>239</v>
      </c>
      <c r="C2" t="str">
        <f>Cover!$P$8</f>
        <v>Small</v>
      </c>
    </row>
    <row r="3" spans="2:9" hidden="1" x14ac:dyDescent="0.25">
      <c r="B3" s="2" t="s">
        <v>267</v>
      </c>
      <c r="C3" s="68" t="str">
        <f>Cover!$P$14</f>
        <v>Specific dept</v>
      </c>
    </row>
    <row r="4" spans="2:9" s="95" customFormat="1" x14ac:dyDescent="0.25">
      <c r="C4" s="96"/>
      <c r="D4" s="99" t="s">
        <v>143</v>
      </c>
      <c r="E4" s="99" t="s">
        <v>145</v>
      </c>
      <c r="F4" s="99" t="s">
        <v>146</v>
      </c>
      <c r="G4" s="99" t="s">
        <v>147</v>
      </c>
      <c r="H4" s="99" t="s">
        <v>148</v>
      </c>
      <c r="I4" s="99" t="s">
        <v>268</v>
      </c>
    </row>
    <row r="5" spans="2:9" x14ac:dyDescent="0.25">
      <c r="B5" s="67" t="s">
        <v>154</v>
      </c>
      <c r="C5" s="59"/>
      <c r="D5" s="100">
        <f>SUM(D6:D11)</f>
        <v>42957789.360000007</v>
      </c>
      <c r="E5" s="100">
        <f t="shared" ref="E5:I5" si="0">SUM(E6:E11)</f>
        <v>44461311.987599999</v>
      </c>
      <c r="F5" s="100">
        <f t="shared" si="0"/>
        <v>46017457.907165997</v>
      </c>
      <c r="G5" s="100">
        <f t="shared" si="0"/>
        <v>47628068.933916792</v>
      </c>
      <c r="H5" s="100">
        <f t="shared" si="0"/>
        <v>49295051.346603885</v>
      </c>
      <c r="I5" s="100">
        <f t="shared" si="0"/>
        <v>230359679.53528666</v>
      </c>
    </row>
    <row r="6" spans="2:9" outlineLevel="1" x14ac:dyDescent="0.25">
      <c r="C6" t="s">
        <v>2</v>
      </c>
      <c r="D6" s="53">
        <f>SUMIFS(Calculations!G:G, Calculations!$A:$A,$C6)</f>
        <v>1691696.9100000001</v>
      </c>
      <c r="E6" s="53">
        <f>SUMIFS(Calculations!H:H, Calculations!$A:$A,$C6)</f>
        <v>1750906.3018499999</v>
      </c>
      <c r="F6" s="53">
        <f>SUMIFS(Calculations!I:I, Calculations!$A:$A,$C6)</f>
        <v>1812188.0224147497</v>
      </c>
      <c r="G6" s="53">
        <f>SUMIFS(Calculations!J:J, Calculations!$A:$A,$C6)</f>
        <v>1875614.6031992659</v>
      </c>
      <c r="H6" s="53">
        <f>SUMIFS(Calculations!K:K, Calculations!$A:$A,$C6)</f>
        <v>1941261.1143112399</v>
      </c>
      <c r="I6" s="53">
        <f>SUM(D6:H6)</f>
        <v>9071666.9517752565</v>
      </c>
    </row>
    <row r="7" spans="2:9" outlineLevel="1" x14ac:dyDescent="0.25">
      <c r="C7" t="s">
        <v>115</v>
      </c>
      <c r="D7" s="53">
        <f>SUMIFS(Calculations!G:G, Calculations!$A:$A,$C7)</f>
        <v>9822250.5000000019</v>
      </c>
      <c r="E7" s="53">
        <f>SUMIFS(Calculations!H:H, Calculations!$A:$A,$C7)</f>
        <v>10166029.267499998</v>
      </c>
      <c r="F7" s="53">
        <f>SUMIFS(Calculations!I:I, Calculations!$A:$A,$C7)</f>
        <v>10521840.291862499</v>
      </c>
      <c r="G7" s="53">
        <f>SUMIFS(Calculations!J:J, Calculations!$A:$A,$C7)</f>
        <v>10890104.702077687</v>
      </c>
      <c r="H7" s="53">
        <f>SUMIFS(Calculations!K:K, Calculations!$A:$A,$C7)</f>
        <v>11271258.366650403</v>
      </c>
      <c r="I7" s="53">
        <f t="shared" ref="I7:I11" si="1">SUM(D7:H7)</f>
        <v>52671483.12809059</v>
      </c>
    </row>
    <row r="8" spans="2:9" outlineLevel="1" x14ac:dyDescent="0.25">
      <c r="C8" t="s">
        <v>116</v>
      </c>
      <c r="D8" s="53">
        <f>SUMIFS(Calculations!G:G, Calculations!$A:$A,$C8)</f>
        <v>6321830.2500000009</v>
      </c>
      <c r="E8" s="53">
        <f>SUMIFS(Calculations!H:H, Calculations!$A:$A,$C8)</f>
        <v>6543094.3087499989</v>
      </c>
      <c r="F8" s="53">
        <f>SUMIFS(Calculations!I:I, Calculations!$A:$A,$C8)</f>
        <v>6772102.6095562484</v>
      </c>
      <c r="G8" s="53">
        <f>SUMIFS(Calculations!J:J, Calculations!$A:$A,$C8)</f>
        <v>7009126.2008907171</v>
      </c>
      <c r="H8" s="53">
        <f>SUMIFS(Calculations!K:K, Calculations!$A:$A,$C8)</f>
        <v>7254445.6179218935</v>
      </c>
      <c r="I8" s="53">
        <f t="shared" si="1"/>
        <v>33900598.987118855</v>
      </c>
    </row>
    <row r="9" spans="2:9" outlineLevel="1" x14ac:dyDescent="0.25">
      <c r="C9" t="s">
        <v>119</v>
      </c>
      <c r="D9" s="53">
        <f>SUMIFS(Calculations!G:G, Calculations!$A:$A,$C9)</f>
        <v>6855480.6000000015</v>
      </c>
      <c r="E9" s="53">
        <f>SUMIFS(Calculations!H:H, Calculations!$A:$A,$C9)</f>
        <v>7095422.4209999992</v>
      </c>
      <c r="F9" s="53">
        <f>SUMIFS(Calculations!I:I, Calculations!$A:$A,$C9)</f>
        <v>7343762.205734998</v>
      </c>
      <c r="G9" s="53">
        <f>SUMIFS(Calculations!J:J, Calculations!$A:$A,$C9)</f>
        <v>7600793.8829357233</v>
      </c>
      <c r="H9" s="53">
        <f>SUMIFS(Calculations!K:K, Calculations!$A:$A,$C9)</f>
        <v>7866821.668838474</v>
      </c>
      <c r="I9" s="53">
        <f t="shared" si="1"/>
        <v>36762280.778509192</v>
      </c>
    </row>
    <row r="10" spans="2:9" outlineLevel="1" x14ac:dyDescent="0.25">
      <c r="C10" t="s">
        <v>118</v>
      </c>
      <c r="D10" s="53">
        <f>SUMIFS(Calculations!G:G, Calculations!$A:$A,$C10)</f>
        <v>7203872.2500000009</v>
      </c>
      <c r="E10" s="53">
        <f>SUMIFS(Calculations!H:H, Calculations!$A:$A,$C10)</f>
        <v>7456007.7787499987</v>
      </c>
      <c r="F10" s="53">
        <f>SUMIFS(Calculations!I:I, Calculations!$A:$A,$C10)</f>
        <v>7716968.0510062482</v>
      </c>
      <c r="G10" s="53">
        <f>SUMIFS(Calculations!J:J, Calculations!$A:$A,$C10)</f>
        <v>7987061.9327914668</v>
      </c>
      <c r="H10" s="53">
        <f>SUMIFS(Calculations!K:K, Calculations!$A:$A,$C10)</f>
        <v>8266609.1004391694</v>
      </c>
      <c r="I10" s="53">
        <f t="shared" si="1"/>
        <v>38630519.112986885</v>
      </c>
    </row>
    <row r="11" spans="2:9" outlineLevel="1" x14ac:dyDescent="0.25">
      <c r="C11" t="s">
        <v>117</v>
      </c>
      <c r="D11" s="53">
        <f>SUMIFS(Calculations!G:G, Calculations!$A:$A,$C11)</f>
        <v>11062658.850000001</v>
      </c>
      <c r="E11" s="53">
        <f>SUMIFS(Calculations!H:H, Calculations!$A:$A,$C11)</f>
        <v>11449851.90975</v>
      </c>
      <c r="F11" s="53">
        <f>SUMIFS(Calculations!I:I, Calculations!$A:$A,$C11)</f>
        <v>11850596.72659125</v>
      </c>
      <c r="G11" s="53">
        <f>SUMIFS(Calculations!J:J, Calculations!$A:$A,$C11)</f>
        <v>12265367.612021942</v>
      </c>
      <c r="H11" s="53">
        <f>SUMIFS(Calculations!K:K, Calculations!$A:$A,$C11)</f>
        <v>12694655.478442708</v>
      </c>
      <c r="I11" s="53">
        <f t="shared" si="1"/>
        <v>59323130.576805897</v>
      </c>
    </row>
    <row r="13" spans="2:9" x14ac:dyDescent="0.25">
      <c r="B13" s="67" t="s">
        <v>155</v>
      </c>
      <c r="C13" s="59"/>
      <c r="D13" s="100">
        <f>SUM(D14:D19)</f>
        <v>42957789.360000007</v>
      </c>
      <c r="E13" s="100">
        <f t="shared" ref="E13:I13" si="2">SUM(E14:E19)</f>
        <v>44461311.987599999</v>
      </c>
      <c r="F13" s="100">
        <f t="shared" si="2"/>
        <v>46017457.907165997</v>
      </c>
      <c r="G13" s="100">
        <f t="shared" si="2"/>
        <v>47628068.933916792</v>
      </c>
      <c r="H13" s="100">
        <f t="shared" si="2"/>
        <v>49295051.346603885</v>
      </c>
      <c r="I13" s="100">
        <f t="shared" si="2"/>
        <v>230359679.53528666</v>
      </c>
    </row>
    <row r="14" spans="2:9" outlineLevel="1" x14ac:dyDescent="0.25">
      <c r="C14" t="s">
        <v>2</v>
      </c>
      <c r="D14" s="53">
        <f>SUMIFS(Calculations!L:L, Calculations!$A:$A,$C14)</f>
        <v>1691696.9100000001</v>
      </c>
      <c r="E14" s="53">
        <f>SUMIFS(Calculations!M:M, Calculations!$A:$A,$C14)</f>
        <v>1750906.3018499999</v>
      </c>
      <c r="F14" s="53">
        <f>SUMIFS(Calculations!N:N, Calculations!$A:$A,$C14)</f>
        <v>1812188.0224147497</v>
      </c>
      <c r="G14" s="53">
        <f>SUMIFS(Calculations!O:O, Calculations!$A:$A,$C14)</f>
        <v>1875614.6031992659</v>
      </c>
      <c r="H14" s="53">
        <f>SUMIFS(Calculations!P:P, Calculations!$A:$A,$C14)</f>
        <v>1941261.1143112399</v>
      </c>
      <c r="I14" s="53">
        <f>SUM(D14:H14)</f>
        <v>9071666.9517752565</v>
      </c>
    </row>
    <row r="15" spans="2:9" outlineLevel="1" x14ac:dyDescent="0.25">
      <c r="C15" t="s">
        <v>115</v>
      </c>
      <c r="D15" s="53">
        <f>SUMIFS(Calculations!L:L, Calculations!$A:$A,$C15)</f>
        <v>9822250.5000000019</v>
      </c>
      <c r="E15" s="53">
        <f>SUMIFS(Calculations!M:M, Calculations!$A:$A,$C15)</f>
        <v>10166029.267499998</v>
      </c>
      <c r="F15" s="53">
        <f>SUMIFS(Calculations!N:N, Calculations!$A:$A,$C15)</f>
        <v>10521840.291862499</v>
      </c>
      <c r="G15" s="53">
        <f>SUMIFS(Calculations!O:O, Calculations!$A:$A,$C15)</f>
        <v>10890104.702077687</v>
      </c>
      <c r="H15" s="53">
        <f>SUMIFS(Calculations!P:P, Calculations!$A:$A,$C15)</f>
        <v>11271258.366650403</v>
      </c>
      <c r="I15" s="53">
        <f t="shared" ref="I15:I19" si="3">SUM(D15:H15)</f>
        <v>52671483.12809059</v>
      </c>
    </row>
    <row r="16" spans="2:9" outlineLevel="1" x14ac:dyDescent="0.25">
      <c r="C16" t="s">
        <v>116</v>
      </c>
      <c r="D16" s="53">
        <f>SUMIFS(Calculations!L:L, Calculations!$A:$A,$C16)</f>
        <v>6321830.2500000009</v>
      </c>
      <c r="E16" s="53">
        <f>SUMIFS(Calculations!M:M, Calculations!$A:$A,$C16)</f>
        <v>6543094.3087499989</v>
      </c>
      <c r="F16" s="53">
        <f>SUMIFS(Calculations!N:N, Calculations!$A:$A,$C16)</f>
        <v>6772102.6095562484</v>
      </c>
      <c r="G16" s="53">
        <f>SUMIFS(Calculations!O:O, Calculations!$A:$A,$C16)</f>
        <v>7009126.2008907171</v>
      </c>
      <c r="H16" s="53">
        <f>SUMIFS(Calculations!P:P, Calculations!$A:$A,$C16)</f>
        <v>7254445.6179218935</v>
      </c>
      <c r="I16" s="53">
        <f t="shared" si="3"/>
        <v>33900598.987118855</v>
      </c>
    </row>
    <row r="17" spans="2:9" outlineLevel="1" x14ac:dyDescent="0.25">
      <c r="C17" t="s">
        <v>119</v>
      </c>
      <c r="D17" s="53">
        <f>SUMIFS(Calculations!L:L, Calculations!$A:$A,$C17)</f>
        <v>6855480.6000000015</v>
      </c>
      <c r="E17" s="53">
        <f>SUMIFS(Calculations!M:M, Calculations!$A:$A,$C17)</f>
        <v>7095422.4209999992</v>
      </c>
      <c r="F17" s="53">
        <f>SUMIFS(Calculations!N:N, Calculations!$A:$A,$C17)</f>
        <v>7343762.205734998</v>
      </c>
      <c r="G17" s="53">
        <f>SUMIFS(Calculations!O:O, Calculations!$A:$A,$C17)</f>
        <v>7600793.8829357233</v>
      </c>
      <c r="H17" s="53">
        <f>SUMIFS(Calculations!P:P, Calculations!$A:$A,$C17)</f>
        <v>7866821.668838474</v>
      </c>
      <c r="I17" s="53">
        <f t="shared" si="3"/>
        <v>36762280.778509192</v>
      </c>
    </row>
    <row r="18" spans="2:9" outlineLevel="1" x14ac:dyDescent="0.25">
      <c r="C18" t="s">
        <v>118</v>
      </c>
      <c r="D18" s="53">
        <f>SUMIFS(Calculations!L:L, Calculations!$A:$A,$C18)</f>
        <v>7203872.2500000009</v>
      </c>
      <c r="E18" s="53">
        <f>SUMIFS(Calculations!M:M, Calculations!$A:$A,$C18)</f>
        <v>7456007.7787499987</v>
      </c>
      <c r="F18" s="53">
        <f>SUMIFS(Calculations!N:N, Calculations!$A:$A,$C18)</f>
        <v>7716968.0510062482</v>
      </c>
      <c r="G18" s="53">
        <f>SUMIFS(Calculations!O:O, Calculations!$A:$A,$C18)</f>
        <v>7987061.9327914668</v>
      </c>
      <c r="H18" s="53">
        <f>SUMIFS(Calculations!P:P, Calculations!$A:$A,$C18)</f>
        <v>8266609.1004391694</v>
      </c>
      <c r="I18" s="53">
        <f t="shared" si="3"/>
        <v>38630519.112986885</v>
      </c>
    </row>
    <row r="19" spans="2:9" outlineLevel="1" x14ac:dyDescent="0.25">
      <c r="C19" t="s">
        <v>117</v>
      </c>
      <c r="D19" s="53">
        <f>SUMIFS(Calculations!L:L, Calculations!$A:$A,$C19)</f>
        <v>11062658.850000001</v>
      </c>
      <c r="E19" s="53">
        <f>SUMIFS(Calculations!M:M, Calculations!$A:$A,$C19)</f>
        <v>11449851.90975</v>
      </c>
      <c r="F19" s="53">
        <f>SUMIFS(Calculations!N:N, Calculations!$A:$A,$C19)</f>
        <v>11850596.72659125</v>
      </c>
      <c r="G19" s="53">
        <f>SUMIFS(Calculations!O:O, Calculations!$A:$A,$C19)</f>
        <v>12265367.612021942</v>
      </c>
      <c r="H19" s="53">
        <f>SUMIFS(Calculations!P:P, Calculations!$A:$A,$C19)</f>
        <v>12694655.478442708</v>
      </c>
      <c r="I19" s="53">
        <f t="shared" si="3"/>
        <v>59323130.576805897</v>
      </c>
    </row>
    <row r="21" spans="2:9" x14ac:dyDescent="0.25">
      <c r="B21" s="67" t="s">
        <v>269</v>
      </c>
      <c r="C21" s="59"/>
      <c r="D21" s="100">
        <f>SUM(D22:D34)</f>
        <v>17500000</v>
      </c>
      <c r="E21" s="100">
        <f t="shared" ref="E21:I21" si="4">SUM(E22:E34)</f>
        <v>2587499.9999999995</v>
      </c>
      <c r="F21" s="100">
        <f t="shared" si="4"/>
        <v>2678062.4999999995</v>
      </c>
      <c r="G21" s="100">
        <f t="shared" si="4"/>
        <v>2771794.6874999995</v>
      </c>
      <c r="H21" s="100">
        <f t="shared" si="4"/>
        <v>4368807.5015624994</v>
      </c>
      <c r="I21" s="100">
        <f t="shared" si="4"/>
        <v>29906164.689062499</v>
      </c>
    </row>
    <row r="22" spans="2:9" outlineLevel="1" x14ac:dyDescent="0.25">
      <c r="C22" t="s">
        <v>150</v>
      </c>
      <c r="D22" s="53">
        <f>SUMIFS('Calculations - Step2'!F:F,'Calculations - Step2'!$A:$A,$C22)</f>
        <v>17500000</v>
      </c>
      <c r="E22" s="53">
        <f>SUMIFS('Calculations - Step2'!G:G,'Calculations - Step2'!$A:$A,$C22)</f>
        <v>2587499.9999999995</v>
      </c>
      <c r="F22" s="53">
        <f>SUMIFS('Calculations - Step2'!H:H,'Calculations - Step2'!$A:$A,$C22)</f>
        <v>2678062.4999999995</v>
      </c>
      <c r="G22" s="53">
        <f>SUMIFS('Calculations - Step2'!I:I,'Calculations - Step2'!$A:$A,$C22)</f>
        <v>2771794.6874999995</v>
      </c>
      <c r="H22" s="53">
        <f>SUMIFS('Calculations - Step2'!J:J,'Calculations - Step2'!$A:$A,$C22)</f>
        <v>4368807.5015624994</v>
      </c>
      <c r="I22" s="53">
        <f t="shared" ref="I22:I33" si="5">SUM(D22:H22)</f>
        <v>29906164.689062499</v>
      </c>
    </row>
    <row r="23" spans="2:9" outlineLevel="1" x14ac:dyDescent="0.25">
      <c r="C23" t="s">
        <v>151</v>
      </c>
      <c r="D23" s="53">
        <f>SUMIFS('Calculations - Step2'!F:F,'Calculations - Step2'!$A:$A,$C23)</f>
        <v>0</v>
      </c>
      <c r="E23" s="53">
        <f>SUMIFS('Calculations - Step2'!G:G,'Calculations - Step2'!$A:$A,$C23)</f>
        <v>0</v>
      </c>
      <c r="F23" s="53">
        <f>SUMIFS('Calculations - Step2'!H:H,'Calculations - Step2'!$A:$A,$C23)</f>
        <v>0</v>
      </c>
      <c r="G23" s="53">
        <f>SUMIFS('Calculations - Step2'!I:I,'Calculations - Step2'!$A:$A,$C23)</f>
        <v>0</v>
      </c>
      <c r="H23" s="53">
        <f>SUMIFS('Calculations - Step2'!J:J,'Calculations - Step2'!$A:$A,$C23)</f>
        <v>0</v>
      </c>
      <c r="I23" s="53">
        <f t="shared" si="5"/>
        <v>0</v>
      </c>
    </row>
    <row r="24" spans="2:9" outlineLevel="1" x14ac:dyDescent="0.25">
      <c r="C24" t="s">
        <v>152</v>
      </c>
      <c r="D24" s="53">
        <f>SUMIFS('Calculations - Step2'!F:F,'Calculations - Step2'!$A:$A,$C24)</f>
        <v>0</v>
      </c>
      <c r="E24" s="53">
        <f>SUMIFS('Calculations - Step2'!G:G,'Calculations - Step2'!$A:$A,$C24)</f>
        <v>0</v>
      </c>
      <c r="F24" s="53">
        <f>SUMIFS('Calculations - Step2'!H:H,'Calculations - Step2'!$A:$A,$C24)</f>
        <v>0</v>
      </c>
      <c r="G24" s="53">
        <f>SUMIFS('Calculations - Step2'!I:I,'Calculations - Step2'!$A:$A,$C24)</f>
        <v>0</v>
      </c>
      <c r="H24" s="53">
        <f>SUMIFS('Calculations - Step2'!J:J,'Calculations - Step2'!$A:$A,$C24)</f>
        <v>0</v>
      </c>
      <c r="I24" s="53">
        <f t="shared" si="5"/>
        <v>0</v>
      </c>
    </row>
    <row r="25" spans="2:9" outlineLevel="1" x14ac:dyDescent="0.25">
      <c r="D25" s="53">
        <f>SUMIFS('Calculations - Step2'!F:F,'Calculations - Step2'!$A:$A,$C25)</f>
        <v>0</v>
      </c>
      <c r="E25" s="53">
        <f>SUMIFS('Calculations - Step2'!G:G,'Calculations - Step2'!$A:$A,$C25)</f>
        <v>0</v>
      </c>
      <c r="F25" s="53">
        <f>SUMIFS('Calculations - Step2'!H:H,'Calculations - Step2'!$A:$A,$C25)</f>
        <v>0</v>
      </c>
      <c r="G25" s="53">
        <f>SUMIFS('Calculations - Step2'!I:I,'Calculations - Step2'!$A:$A,$C25)</f>
        <v>0</v>
      </c>
      <c r="H25" s="53">
        <f>SUMIFS('Calculations - Step2'!J:J,'Calculations - Step2'!$A:$A,$C25)</f>
        <v>0</v>
      </c>
      <c r="I25" s="53">
        <f t="shared" si="5"/>
        <v>0</v>
      </c>
    </row>
    <row r="26" spans="2:9" outlineLevel="1" x14ac:dyDescent="0.25">
      <c r="D26" s="53">
        <f>SUMIFS('Calculations - Step2'!F:F,'Calculations - Step2'!$A:$A,$C26)</f>
        <v>0</v>
      </c>
      <c r="E26" s="53">
        <f>SUMIFS('Calculations - Step2'!G:G,'Calculations - Step2'!$A:$A,$C26)</f>
        <v>0</v>
      </c>
      <c r="F26" s="53">
        <f>SUMIFS('Calculations - Step2'!H:H,'Calculations - Step2'!$A:$A,$C26)</f>
        <v>0</v>
      </c>
      <c r="G26" s="53">
        <f>SUMIFS('Calculations - Step2'!I:I,'Calculations - Step2'!$A:$A,$C26)</f>
        <v>0</v>
      </c>
      <c r="H26" s="53">
        <f>SUMIFS('Calculations - Step2'!J:J,'Calculations - Step2'!$A:$A,$C26)</f>
        <v>0</v>
      </c>
      <c r="I26" s="53">
        <f t="shared" si="5"/>
        <v>0</v>
      </c>
    </row>
    <row r="27" spans="2:9" outlineLevel="1" x14ac:dyDescent="0.25">
      <c r="D27" s="53">
        <f>SUMIFS('Calculations - Step2'!F:F,'Calculations - Step2'!$A:$A,$C27)</f>
        <v>0</v>
      </c>
      <c r="E27" s="53">
        <f>SUMIFS('Calculations - Step2'!G:G,'Calculations - Step2'!$A:$A,$C27)</f>
        <v>0</v>
      </c>
      <c r="F27" s="53">
        <f>SUMIFS('Calculations - Step2'!H:H,'Calculations - Step2'!$A:$A,$C27)</f>
        <v>0</v>
      </c>
      <c r="G27" s="53">
        <f>SUMIFS('Calculations - Step2'!I:I,'Calculations - Step2'!$A:$A,$C27)</f>
        <v>0</v>
      </c>
      <c r="H27" s="53">
        <f>SUMIFS('Calculations - Step2'!J:J,'Calculations - Step2'!$A:$A,$C27)</f>
        <v>0</v>
      </c>
      <c r="I27" s="53">
        <f t="shared" si="5"/>
        <v>0</v>
      </c>
    </row>
    <row r="28" spans="2:9" outlineLevel="1" x14ac:dyDescent="0.25">
      <c r="D28" s="53">
        <f>SUMIFS('Calculations - Step2'!F:F,'Calculations - Step2'!$A:$A,$C28)</f>
        <v>0</v>
      </c>
      <c r="E28" s="53">
        <f>SUMIFS('Calculations - Step2'!G:G,'Calculations - Step2'!$A:$A,$C28)</f>
        <v>0</v>
      </c>
      <c r="F28" s="53">
        <f>SUMIFS('Calculations - Step2'!H:H,'Calculations - Step2'!$A:$A,$C28)</f>
        <v>0</v>
      </c>
      <c r="G28" s="53">
        <f>SUMIFS('Calculations - Step2'!I:I,'Calculations - Step2'!$A:$A,$C28)</f>
        <v>0</v>
      </c>
      <c r="H28" s="53">
        <f>SUMIFS('Calculations - Step2'!J:J,'Calculations - Step2'!$A:$A,$C28)</f>
        <v>0</v>
      </c>
      <c r="I28" s="53">
        <f t="shared" si="5"/>
        <v>0</v>
      </c>
    </row>
    <row r="29" spans="2:9" outlineLevel="1" x14ac:dyDescent="0.25">
      <c r="D29" s="53">
        <f>SUMIFS('Calculations - Step2'!F:F,'Calculations - Step2'!$A:$A,$C29)</f>
        <v>0</v>
      </c>
      <c r="E29" s="53">
        <f>SUMIFS('Calculations - Step2'!G:G,'Calculations - Step2'!$A:$A,$C29)</f>
        <v>0</v>
      </c>
      <c r="F29" s="53">
        <f>SUMIFS('Calculations - Step2'!H:H,'Calculations - Step2'!$A:$A,$C29)</f>
        <v>0</v>
      </c>
      <c r="G29" s="53">
        <f>SUMIFS('Calculations - Step2'!I:I,'Calculations - Step2'!$A:$A,$C29)</f>
        <v>0</v>
      </c>
      <c r="H29" s="53">
        <f>SUMIFS('Calculations - Step2'!J:J,'Calculations - Step2'!$A:$A,$C29)</f>
        <v>0</v>
      </c>
      <c r="I29" s="53">
        <f t="shared" si="5"/>
        <v>0</v>
      </c>
    </row>
    <row r="30" spans="2:9" outlineLevel="1" x14ac:dyDescent="0.25">
      <c r="D30" s="53">
        <f>SUMIFS('Calculations - Step2'!F:F,'Calculations - Step2'!$A:$A,$C30)</f>
        <v>0</v>
      </c>
      <c r="E30" s="53">
        <f>SUMIFS('Calculations - Step2'!G:G,'Calculations - Step2'!$A:$A,$C30)</f>
        <v>0</v>
      </c>
      <c r="F30" s="53">
        <f>SUMIFS('Calculations - Step2'!H:H,'Calculations - Step2'!$A:$A,$C30)</f>
        <v>0</v>
      </c>
      <c r="G30" s="53">
        <f>SUMIFS('Calculations - Step2'!I:I,'Calculations - Step2'!$A:$A,$C30)</f>
        <v>0</v>
      </c>
      <c r="H30" s="53">
        <f>SUMIFS('Calculations - Step2'!J:J,'Calculations - Step2'!$A:$A,$C30)</f>
        <v>0</v>
      </c>
      <c r="I30" s="53">
        <f t="shared" si="5"/>
        <v>0</v>
      </c>
    </row>
    <row r="31" spans="2:9" outlineLevel="1" x14ac:dyDescent="0.25">
      <c r="D31" s="53">
        <f>SUMIFS('Calculations - Step2'!F:F,'Calculations - Step2'!$A:$A,$C31)</f>
        <v>0</v>
      </c>
      <c r="E31" s="53">
        <f>SUMIFS('Calculations - Step2'!G:G,'Calculations - Step2'!$A:$A,$C31)</f>
        <v>0</v>
      </c>
      <c r="F31" s="53">
        <f>SUMIFS('Calculations - Step2'!H:H,'Calculations - Step2'!$A:$A,$C31)</f>
        <v>0</v>
      </c>
      <c r="G31" s="53">
        <f>SUMIFS('Calculations - Step2'!I:I,'Calculations - Step2'!$A:$A,$C31)</f>
        <v>0</v>
      </c>
      <c r="H31" s="53">
        <f>SUMIFS('Calculations - Step2'!J:J,'Calculations - Step2'!$A:$A,$C31)</f>
        <v>0</v>
      </c>
      <c r="I31" s="53">
        <f t="shared" si="5"/>
        <v>0</v>
      </c>
    </row>
    <row r="32" spans="2:9" outlineLevel="1" x14ac:dyDescent="0.25">
      <c r="D32" s="53">
        <f>SUMIFS('Calculations - Step2'!F:F,'Calculations - Step2'!$A:$A,$C32)</f>
        <v>0</v>
      </c>
      <c r="E32" s="53">
        <f>SUMIFS('Calculations - Step2'!G:G,'Calculations - Step2'!$A:$A,$C32)</f>
        <v>0</v>
      </c>
      <c r="F32" s="53">
        <f>SUMIFS('Calculations - Step2'!H:H,'Calculations - Step2'!$A:$A,$C32)</f>
        <v>0</v>
      </c>
      <c r="G32" s="53">
        <f>SUMIFS('Calculations - Step2'!I:I,'Calculations - Step2'!$A:$A,$C32)</f>
        <v>0</v>
      </c>
      <c r="H32" s="53">
        <f>SUMIFS('Calculations - Step2'!J:J,'Calculations - Step2'!$A:$A,$C32)</f>
        <v>0</v>
      </c>
      <c r="I32" s="53">
        <f t="shared" si="5"/>
        <v>0</v>
      </c>
    </row>
    <row r="33" spans="2:9" outlineLevel="1" x14ac:dyDescent="0.25">
      <c r="D33" s="53">
        <f>SUMIFS('Calculations - Step2'!F:F,'Calculations - Step2'!$A:$A,$C33)</f>
        <v>0</v>
      </c>
      <c r="E33" s="53">
        <f>SUMIFS('Calculations - Step2'!G:G,'Calculations - Step2'!$A:$A,$C33)</f>
        <v>0</v>
      </c>
      <c r="F33" s="53">
        <f>SUMIFS('Calculations - Step2'!H:H,'Calculations - Step2'!$A:$A,$C33)</f>
        <v>0</v>
      </c>
      <c r="G33" s="53">
        <f>SUMIFS('Calculations - Step2'!I:I,'Calculations - Step2'!$A:$A,$C33)</f>
        <v>0</v>
      </c>
      <c r="H33" s="53">
        <f>SUMIFS('Calculations - Step2'!J:J,'Calculations - Step2'!$A:$A,$C33)</f>
        <v>0</v>
      </c>
      <c r="I33" s="53">
        <f t="shared" si="5"/>
        <v>0</v>
      </c>
    </row>
    <row r="35" spans="2:9" x14ac:dyDescent="0.25">
      <c r="B35" s="67" t="s">
        <v>156</v>
      </c>
      <c r="C35" s="59"/>
      <c r="D35" s="100">
        <f>SUM(D36:D48)</f>
        <v>262397227.12895995</v>
      </c>
      <c r="E35" s="100">
        <f t="shared" ref="E35:I35" si="6">SUM(E36:E48)</f>
        <v>219615615.78444198</v>
      </c>
      <c r="F35" s="100">
        <f t="shared" si="6"/>
        <v>227302162.3368974</v>
      </c>
      <c r="G35" s="100">
        <f t="shared" si="6"/>
        <v>235257738.01868883</v>
      </c>
      <c r="H35" s="100">
        <f t="shared" si="6"/>
        <v>244991758.84934291</v>
      </c>
      <c r="I35" s="100">
        <f t="shared" si="6"/>
        <v>1189564502.118331</v>
      </c>
    </row>
    <row r="36" spans="2:9" outlineLevel="1" x14ac:dyDescent="0.25">
      <c r="C36" t="s">
        <v>170</v>
      </c>
      <c r="D36" s="53">
        <f>SUMIFS('Calculations - Step2'!F:F,'Calculations - Step2'!$B:$B,$C36)</f>
        <v>1659056.34051</v>
      </c>
      <c r="E36" s="53">
        <f>SUMIFS('Calculations - Step2'!G:G,'Calculations - Step2'!$B:$B,$C36)</f>
        <v>0</v>
      </c>
      <c r="F36" s="53">
        <f>SUMIFS('Calculations - Step2'!H:H,'Calculations - Step2'!$B:$B,$C36)</f>
        <v>0</v>
      </c>
      <c r="G36" s="53">
        <f>SUMIFS('Calculations - Step2'!I:I,'Calculations - Step2'!$B:$B,$C36)</f>
        <v>0</v>
      </c>
      <c r="H36" s="53">
        <f>SUMIFS('Calculations - Step2'!J:J,'Calculations - Step2'!$B:$B,$C36)</f>
        <v>0</v>
      </c>
      <c r="I36" s="53">
        <f t="shared" ref="I36:I44" si="7">SUM(D36:H36)</f>
        <v>1659056.34051</v>
      </c>
    </row>
    <row r="37" spans="2:9" outlineLevel="1" x14ac:dyDescent="0.25">
      <c r="C37" t="s">
        <v>173</v>
      </c>
      <c r="D37" s="53">
        <f>SUMIFS('Calculations - Step2'!F:F,'Calculations - Step2'!$B:$B,$C37)</f>
        <v>101787473.12102999</v>
      </c>
      <c r="E37" s="53">
        <f>SUMIFS('Calculations - Step2'!G:G,'Calculations - Step2'!$B:$B,$C37)</f>
        <v>105350034.68026602</v>
      </c>
      <c r="F37" s="53">
        <f>SUMIFS('Calculations - Step2'!H:H,'Calculations - Step2'!$B:$B,$C37)</f>
        <v>109037285.89407532</v>
      </c>
      <c r="G37" s="53">
        <f>SUMIFS('Calculations - Step2'!I:I,'Calculations - Step2'!$B:$B,$C37)</f>
        <v>112853590.90036795</v>
      </c>
      <c r="H37" s="53">
        <f>SUMIFS('Calculations - Step2'!J:J,'Calculations - Step2'!$B:$B,$C37)</f>
        <v>116803466.58188081</v>
      </c>
      <c r="I37" s="53">
        <f t="shared" si="7"/>
        <v>545831851.17762005</v>
      </c>
    </row>
    <row r="38" spans="2:9" outlineLevel="1" x14ac:dyDescent="0.25">
      <c r="C38" t="s">
        <v>176</v>
      </c>
      <c r="D38" s="53">
        <f>SUMIFS('Calculations - Step2'!F:F,'Calculations - Step2'!$B:$B,$C38)</f>
        <v>16229589.793492496</v>
      </c>
      <c r="E38" s="53">
        <f>SUMIFS('Calculations - Step2'!G:G,'Calculations - Step2'!$B:$B,$C38)</f>
        <v>0</v>
      </c>
      <c r="F38" s="53">
        <f>SUMIFS('Calculations - Step2'!H:H,'Calculations - Step2'!$B:$B,$C38)</f>
        <v>0</v>
      </c>
      <c r="G38" s="53">
        <f>SUMIFS('Calculations - Step2'!I:I,'Calculations - Step2'!$B:$B,$C38)</f>
        <v>0</v>
      </c>
      <c r="H38" s="53">
        <f>SUMIFS('Calculations - Step2'!J:J,'Calculations - Step2'!$B:$B,$C38)</f>
        <v>0</v>
      </c>
      <c r="I38" s="53">
        <f t="shared" si="7"/>
        <v>16229589.793492496</v>
      </c>
    </row>
    <row r="39" spans="2:9" outlineLevel="1" x14ac:dyDescent="0.25">
      <c r="C39" t="s">
        <v>179</v>
      </c>
      <c r="D39" s="53">
        <f>SUMIFS('Calculations - Step2'!F:F,'Calculations - Step2'!$B:$B,$C39)</f>
        <v>26871029.848304994</v>
      </c>
      <c r="E39" s="53">
        <f>SUMIFS('Calculations - Step2'!G:G,'Calculations - Step2'!$B:$B,$C39)</f>
        <v>0</v>
      </c>
      <c r="F39" s="53">
        <f>SUMIFS('Calculations - Step2'!H:H,'Calculations - Step2'!$B:$B,$C39)</f>
        <v>0</v>
      </c>
      <c r="G39" s="53">
        <f>SUMIFS('Calculations - Step2'!I:I,'Calculations - Step2'!$B:$B,$C39)</f>
        <v>0</v>
      </c>
      <c r="H39" s="53">
        <f>SUMIFS('Calculations - Step2'!J:J,'Calculations - Step2'!$B:$B,$C39)</f>
        <v>1500000</v>
      </c>
      <c r="I39" s="53">
        <f t="shared" si="7"/>
        <v>28371029.848304994</v>
      </c>
    </row>
    <row r="40" spans="2:9" outlineLevel="1" x14ac:dyDescent="0.25">
      <c r="C40" t="s">
        <v>81</v>
      </c>
      <c r="D40" s="53">
        <f>SUMIFS('Calculations - Step2'!F:F,'Calculations - Step2'!$B:$B,$C40)</f>
        <v>52723932.255525</v>
      </c>
      <c r="E40" s="53">
        <f>SUMIFS('Calculations - Step2'!G:G,'Calculations - Step2'!$B:$B,$C40)</f>
        <v>54569269.884468369</v>
      </c>
      <c r="F40" s="53">
        <f>SUMIFS('Calculations - Step2'!H:H,'Calculations - Step2'!$B:$B,$C40)</f>
        <v>56479194.330424756</v>
      </c>
      <c r="G40" s="53">
        <f>SUMIFS('Calculations - Step2'!I:I,'Calculations - Step2'!$B:$B,$C40)</f>
        <v>58455966.131989621</v>
      </c>
      <c r="H40" s="53">
        <f>SUMIFS('Calculations - Step2'!J:J,'Calculations - Step2'!$B:$B,$C40)</f>
        <v>60501924.946609251</v>
      </c>
      <c r="I40" s="53">
        <f t="shared" si="7"/>
        <v>282730287.54901701</v>
      </c>
    </row>
    <row r="41" spans="2:9" outlineLevel="1" x14ac:dyDescent="0.25">
      <c r="C41" t="s">
        <v>193</v>
      </c>
      <c r="D41" s="53">
        <f>SUMIFS('Calculations - Step2'!F:F,'Calculations - Step2'!$B:$B,$C41)</f>
        <v>30049763.120459996</v>
      </c>
      <c r="E41" s="53">
        <f>SUMIFS('Calculations - Step2'!G:G,'Calculations - Step2'!$B:$B,$C41)</f>
        <v>31101504.829676095</v>
      </c>
      <c r="F41" s="53">
        <f>SUMIFS('Calculations - Step2'!H:H,'Calculations - Step2'!$B:$B,$C41)</f>
        <v>32190057.498714756</v>
      </c>
      <c r="G41" s="53">
        <f>SUMIFS('Calculations - Step2'!I:I,'Calculations - Step2'!$B:$B,$C41)</f>
        <v>33316709.511169769</v>
      </c>
      <c r="H41" s="53">
        <f>SUMIFS('Calculations - Step2'!J:J,'Calculations - Step2'!$B:$B,$C41)</f>
        <v>34482794.344060712</v>
      </c>
      <c r="I41" s="53">
        <f t="shared" si="7"/>
        <v>161140829.30408135</v>
      </c>
    </row>
    <row r="42" spans="2:9" outlineLevel="1" x14ac:dyDescent="0.25">
      <c r="C42" t="s">
        <v>84</v>
      </c>
      <c r="D42" s="53">
        <f>SUMIFS('Calculations - Step2'!F:F,'Calculations - Step2'!$B:$B,$C42)</f>
        <v>27627832.260899998</v>
      </c>
      <c r="E42" s="53">
        <f>SUMIFS('Calculations - Step2'!G:G,'Calculations - Step2'!$B:$B,$C42)</f>
        <v>28594806.390031494</v>
      </c>
      <c r="F42" s="53">
        <f>SUMIFS('Calculations - Step2'!H:H,'Calculations - Step2'!$B:$B,$C42)</f>
        <v>29595624.613682594</v>
      </c>
      <c r="G42" s="53">
        <f>SUMIFS('Calculations - Step2'!I:I,'Calculations - Step2'!$B:$B,$C42)</f>
        <v>30631471.475161482</v>
      </c>
      <c r="H42" s="53">
        <f>SUMIFS('Calculations - Step2'!J:J,'Calculations - Step2'!$B:$B,$C42)</f>
        <v>31703572.976792131</v>
      </c>
      <c r="I42" s="53">
        <f t="shared" si="7"/>
        <v>148153307.7165677</v>
      </c>
    </row>
    <row r="43" spans="2:9" outlineLevel="1" x14ac:dyDescent="0.25">
      <c r="C43" t="s">
        <v>205</v>
      </c>
      <c r="D43" s="53">
        <f>SUMIFS('Calculations - Step2'!F:F,'Calculations - Step2'!$B:$B,$C43)</f>
        <v>3962750.6195999994</v>
      </c>
      <c r="E43" s="53">
        <f>SUMIFS('Calculations - Step2'!G:G,'Calculations - Step2'!$B:$B,$C43)</f>
        <v>0</v>
      </c>
      <c r="F43" s="53">
        <f>SUMIFS('Calculations - Step2'!H:H,'Calculations - Step2'!$B:$B,$C43)</f>
        <v>0</v>
      </c>
      <c r="G43" s="53">
        <f>SUMIFS('Calculations - Step2'!I:I,'Calculations - Step2'!$B:$B,$C43)</f>
        <v>0</v>
      </c>
      <c r="H43" s="53">
        <f>SUMIFS('Calculations - Step2'!J:J,'Calculations - Step2'!$B:$B,$C43)</f>
        <v>0</v>
      </c>
      <c r="I43" s="53">
        <f t="shared" si="7"/>
        <v>3962750.6195999994</v>
      </c>
    </row>
    <row r="44" spans="2:9" x14ac:dyDescent="0.25">
      <c r="C44" t="s">
        <v>223</v>
      </c>
      <c r="D44" s="53">
        <f>SUMIFS('Calculations - Step2'!F:F,'Calculations - Step2'!$B:$B,$C44)</f>
        <v>1485799.7691374999</v>
      </c>
      <c r="E44" s="53">
        <f>SUMIFS('Calculations - Step2'!G:G,'Calculations - Step2'!$B:$B,$C44)</f>
        <v>0</v>
      </c>
      <c r="F44" s="53">
        <f>SUMIFS('Calculations - Step2'!H:H,'Calculations - Step2'!$B:$B,$C44)</f>
        <v>0</v>
      </c>
      <c r="G44" s="53">
        <f>SUMIFS('Calculations - Step2'!I:I,'Calculations - Step2'!$B:$B,$C44)</f>
        <v>0</v>
      </c>
      <c r="H44" s="53">
        <f>SUMIFS('Calculations - Step2'!J:J,'Calculations - Step2'!$B:$B,$C44)</f>
        <v>0</v>
      </c>
      <c r="I44" s="53">
        <f t="shared" si="7"/>
        <v>1485799.7691374999</v>
      </c>
    </row>
    <row r="46" spans="2:9" x14ac:dyDescent="0.25">
      <c r="B46" s="95" t="s">
        <v>153</v>
      </c>
      <c r="C46" s="101"/>
      <c r="D46" s="102"/>
      <c r="E46" s="102"/>
      <c r="F46" s="102"/>
      <c r="G46" s="102"/>
      <c r="H46" s="102"/>
      <c r="I46" s="102"/>
    </row>
  </sheetData>
  <phoneticPr fontId="12" type="noConversion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620943-05E5-40C2-A9FA-2F5BE2C7ED8C}">
  <dimension ref="A1:K18"/>
  <sheetViews>
    <sheetView topLeftCell="D1" workbookViewId="0">
      <selection activeCell="K2" sqref="K2:K10"/>
    </sheetView>
  </sheetViews>
  <sheetFormatPr defaultRowHeight="15" x14ac:dyDescent="0.25"/>
  <cols>
    <col min="1" max="1" width="62.85546875" bestFit="1" customWidth="1"/>
    <col min="2" max="2" width="10.7109375" customWidth="1"/>
    <col min="4" max="5" width="20" customWidth="1"/>
    <col min="7" max="7" width="48.5703125" bestFit="1" customWidth="1"/>
    <col min="11" max="11" width="14.42578125" customWidth="1"/>
  </cols>
  <sheetData>
    <row r="1" spans="1:11" x14ac:dyDescent="0.25">
      <c r="A1" t="s">
        <v>67</v>
      </c>
      <c r="B1" t="s">
        <v>164</v>
      </c>
      <c r="D1" t="s">
        <v>57</v>
      </c>
      <c r="E1" t="s">
        <v>263</v>
      </c>
      <c r="G1" s="70" t="s">
        <v>260</v>
      </c>
      <c r="I1" t="s">
        <v>261</v>
      </c>
      <c r="K1" t="s">
        <v>270</v>
      </c>
    </row>
    <row r="2" spans="1:11" x14ac:dyDescent="0.25">
      <c r="A2" s="70" t="s">
        <v>78</v>
      </c>
      <c r="B2" t="s">
        <v>26</v>
      </c>
      <c r="D2" t="s">
        <v>26</v>
      </c>
      <c r="E2" t="s">
        <v>264</v>
      </c>
      <c r="G2" s="70" t="s">
        <v>170</v>
      </c>
      <c r="I2" t="s">
        <v>136</v>
      </c>
      <c r="K2" t="s">
        <v>170</v>
      </c>
    </row>
    <row r="3" spans="1:11" x14ac:dyDescent="0.25">
      <c r="A3" s="70" t="s">
        <v>88</v>
      </c>
      <c r="B3" t="s">
        <v>26</v>
      </c>
      <c r="D3" t="s">
        <v>166</v>
      </c>
      <c r="E3" t="s">
        <v>265</v>
      </c>
      <c r="G3" s="70" t="s">
        <v>172</v>
      </c>
      <c r="I3" t="s">
        <v>137</v>
      </c>
      <c r="K3" t="s">
        <v>173</v>
      </c>
    </row>
    <row r="4" spans="1:11" x14ac:dyDescent="0.25">
      <c r="A4" s="70" t="s">
        <v>90</v>
      </c>
      <c r="B4" t="s">
        <v>26</v>
      </c>
      <c r="D4" t="s">
        <v>165</v>
      </c>
      <c r="E4" t="s">
        <v>266</v>
      </c>
      <c r="G4" s="70" t="s">
        <v>175</v>
      </c>
      <c r="I4" t="s">
        <v>262</v>
      </c>
      <c r="K4" t="s">
        <v>176</v>
      </c>
    </row>
    <row r="5" spans="1:11" x14ac:dyDescent="0.25">
      <c r="A5" s="70" t="s">
        <v>91</v>
      </c>
      <c r="B5" t="s">
        <v>165</v>
      </c>
      <c r="G5" s="70" t="s">
        <v>177</v>
      </c>
      <c r="K5" t="s">
        <v>179</v>
      </c>
    </row>
    <row r="6" spans="1:11" x14ac:dyDescent="0.25">
      <c r="A6" s="71" t="s">
        <v>95</v>
      </c>
      <c r="B6" t="s">
        <v>166</v>
      </c>
      <c r="G6" s="70" t="s">
        <v>79</v>
      </c>
      <c r="K6" t="s">
        <v>81</v>
      </c>
    </row>
    <row r="7" spans="1:11" x14ac:dyDescent="0.25">
      <c r="A7" s="70" t="s">
        <v>96</v>
      </c>
      <c r="B7" t="s">
        <v>26</v>
      </c>
      <c r="G7" s="70" t="s">
        <v>190</v>
      </c>
      <c r="K7" t="s">
        <v>193</v>
      </c>
    </row>
    <row r="8" spans="1:11" x14ac:dyDescent="0.25">
      <c r="A8" s="70" t="s">
        <v>97</v>
      </c>
      <c r="B8" t="s">
        <v>165</v>
      </c>
      <c r="G8" s="70" t="s">
        <v>84</v>
      </c>
      <c r="K8" t="s">
        <v>84</v>
      </c>
    </row>
    <row r="9" spans="1:11" x14ac:dyDescent="0.25">
      <c r="A9" s="71" t="s">
        <v>100</v>
      </c>
      <c r="B9" t="s">
        <v>165</v>
      </c>
      <c r="G9" s="70" t="s">
        <v>204</v>
      </c>
      <c r="K9" t="s">
        <v>205</v>
      </c>
    </row>
    <row r="10" spans="1:11" x14ac:dyDescent="0.25">
      <c r="A10" s="70" t="s">
        <v>102</v>
      </c>
      <c r="B10" t="s">
        <v>165</v>
      </c>
      <c r="G10" s="70" t="s">
        <v>208</v>
      </c>
      <c r="K10" t="s">
        <v>223</v>
      </c>
    </row>
    <row r="11" spans="1:11" x14ac:dyDescent="0.25">
      <c r="A11" s="71" t="s">
        <v>103</v>
      </c>
      <c r="B11" t="s">
        <v>26</v>
      </c>
      <c r="G11" s="70" t="s">
        <v>222</v>
      </c>
    </row>
    <row r="12" spans="1:11" x14ac:dyDescent="0.25">
      <c r="A12" s="70" t="s">
        <v>104</v>
      </c>
      <c r="B12" t="s">
        <v>166</v>
      </c>
      <c r="G12" s="70" t="s">
        <v>224</v>
      </c>
    </row>
    <row r="13" spans="1:11" x14ac:dyDescent="0.25">
      <c r="A13" s="70" t="s">
        <v>105</v>
      </c>
      <c r="B13" t="s">
        <v>166</v>
      </c>
      <c r="G13" s="70" t="s">
        <v>225</v>
      </c>
    </row>
    <row r="14" spans="1:11" x14ac:dyDescent="0.25">
      <c r="A14" s="70" t="s">
        <v>106</v>
      </c>
      <c r="B14" t="s">
        <v>166</v>
      </c>
      <c r="G14" s="70" t="s">
        <v>230</v>
      </c>
    </row>
    <row r="15" spans="1:11" x14ac:dyDescent="0.25">
      <c r="A15" s="70" t="s">
        <v>107</v>
      </c>
      <c r="B15" t="s">
        <v>26</v>
      </c>
    </row>
    <row r="16" spans="1:11" x14ac:dyDescent="0.25">
      <c r="A16" s="72" t="s">
        <v>109</v>
      </c>
      <c r="B16" t="s">
        <v>26</v>
      </c>
    </row>
    <row r="17" spans="1:2" x14ac:dyDescent="0.25">
      <c r="A17" s="70" t="s">
        <v>236</v>
      </c>
      <c r="B17" t="s">
        <v>165</v>
      </c>
    </row>
    <row r="18" spans="1:2" x14ac:dyDescent="0.25">
      <c r="A18" s="70" t="s">
        <v>227</v>
      </c>
      <c r="B18" t="s">
        <v>166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4</vt:i4>
      </vt:variant>
    </vt:vector>
  </HeadingPairs>
  <TitlesOfParts>
    <vt:vector size="13" baseType="lpstr">
      <vt:lpstr>Cover</vt:lpstr>
      <vt:lpstr>Summary</vt:lpstr>
      <vt:lpstr>Levels_PERSAL</vt:lpstr>
      <vt:lpstr>Positions</vt:lpstr>
      <vt:lpstr>ICT spending</vt:lpstr>
      <vt:lpstr>Calculations</vt:lpstr>
      <vt:lpstr>Calculations - Step2</vt:lpstr>
      <vt:lpstr>Output</vt:lpstr>
      <vt:lpstr>Reference Lists</vt:lpstr>
      <vt:lpstr>Calculations!levels1</vt:lpstr>
      <vt:lpstr>'ICT spending'!levels1</vt:lpstr>
      <vt:lpstr>Levels_PERSAL!levels1</vt:lpstr>
      <vt:lpstr>Positions!levels1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Rautenbach;Daniel Makoni</dc:creator>
  <cp:lastModifiedBy>Daniel Makoni</cp:lastModifiedBy>
  <dcterms:created xsi:type="dcterms:W3CDTF">2021-11-03T18:52:37Z</dcterms:created>
  <dcterms:modified xsi:type="dcterms:W3CDTF">2022-01-19T05:58:43Z</dcterms:modified>
</cp:coreProperties>
</file>