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Social Services\EDUCATION\5. Policy Analysis and support\6. Basic Ed - Provinces\201617\EPR\EPR\"/>
    </mc:Choice>
  </mc:AlternateContent>
  <bookViews>
    <workbookView xWindow="0" yWindow="0" windowWidth="28800" windowHeight="12435"/>
  </bookViews>
  <sheets>
    <sheet name="Costing" sheetId="1" r:id="rId1"/>
    <sheet name="Costing PRG 2" sheetId="2" r:id="rId2"/>
    <sheet name="Proportion of exp by econ class" sheetId="4" r:id="rId3"/>
    <sheet name="No. of 5 yr olds" sheetId="3" r:id="rId4"/>
  </sheets>
  <definedNames>
    <definedName name="_2010_2015_Grade_Rs">#REF!</definedName>
    <definedName name="_AMO_UniqueIdentifier" hidden="1">"'dd3f2830-c48d-4e20-b760-ba4982508dd8'"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9" i="1" l="1"/>
  <c r="N35" i="1"/>
  <c r="N39" i="1"/>
  <c r="M35" i="1"/>
  <c r="D34" i="1"/>
  <c r="J94" i="2" l="1"/>
  <c r="G96" i="2"/>
  <c r="H96" i="2"/>
  <c r="I96" i="2"/>
  <c r="I87" i="2"/>
  <c r="G86" i="2"/>
  <c r="I86" i="2" s="1"/>
  <c r="H86" i="2"/>
  <c r="F86" i="2"/>
  <c r="G87" i="2"/>
  <c r="H87" i="2"/>
  <c r="F87" i="2"/>
  <c r="E87" i="2"/>
  <c r="B87" i="2"/>
  <c r="C65" i="2"/>
  <c r="D65" i="2"/>
  <c r="E65" i="2"/>
  <c r="B65" i="2"/>
  <c r="B88" i="2"/>
  <c r="G28" i="2"/>
  <c r="H28" i="2"/>
  <c r="F28" i="2"/>
  <c r="G19" i="2"/>
  <c r="H19" i="2"/>
  <c r="F19" i="2"/>
  <c r="G10" i="2"/>
  <c r="H10" i="2"/>
  <c r="F10" i="2"/>
  <c r="G38" i="2"/>
  <c r="H38" i="2"/>
  <c r="F38" i="2"/>
  <c r="G47" i="2"/>
  <c r="H47" i="2"/>
  <c r="F47" i="2"/>
  <c r="E54" i="2"/>
  <c r="G56" i="2"/>
  <c r="H56" i="2"/>
  <c r="F56" i="2"/>
  <c r="C63" i="2"/>
  <c r="D63" i="2"/>
  <c r="E63" i="2"/>
  <c r="B63" i="2"/>
  <c r="G65" i="2"/>
  <c r="H65" i="2"/>
  <c r="F65" i="2"/>
  <c r="G74" i="2"/>
  <c r="H74" i="2"/>
  <c r="F74" i="2"/>
  <c r="G83" i="2"/>
  <c r="H83" i="2"/>
  <c r="I83" i="2"/>
  <c r="J83" i="2"/>
  <c r="F83" i="2"/>
  <c r="F84" i="2"/>
  <c r="B9" i="2"/>
  <c r="B11" i="2" s="1"/>
  <c r="C34" i="2" l="1"/>
  <c r="C36" i="2" s="1"/>
  <c r="C38" i="2" s="1"/>
  <c r="D34" i="2"/>
  <c r="D36" i="2" s="1"/>
  <c r="D38" i="2" s="1"/>
  <c r="E34" i="2"/>
  <c r="E36" i="2" s="1"/>
  <c r="E38" i="2" s="1"/>
  <c r="F34" i="2"/>
  <c r="G34" i="2"/>
  <c r="H34" i="2"/>
  <c r="I34" i="2"/>
  <c r="J34" i="2"/>
  <c r="B34" i="2"/>
  <c r="B36" i="2" s="1"/>
  <c r="B38" i="2" s="1"/>
  <c r="C79" i="2" l="1"/>
  <c r="C81" i="2" s="1"/>
  <c r="C83" i="2" s="1"/>
  <c r="D79" i="2"/>
  <c r="D81" i="2" s="1"/>
  <c r="D83" i="2" s="1"/>
  <c r="E79" i="2"/>
  <c r="E81" i="2" s="1"/>
  <c r="E83" i="2" s="1"/>
  <c r="F79" i="2"/>
  <c r="G79" i="2"/>
  <c r="H79" i="2"/>
  <c r="I79" i="2"/>
  <c r="J79" i="2"/>
  <c r="B79" i="2"/>
  <c r="B81" i="2" s="1"/>
  <c r="B83" i="2" s="1"/>
  <c r="C70" i="2"/>
  <c r="C72" i="2" s="1"/>
  <c r="C74" i="2" s="1"/>
  <c r="D70" i="2"/>
  <c r="D72" i="2" s="1"/>
  <c r="D74" i="2" s="1"/>
  <c r="E70" i="2"/>
  <c r="E72" i="2" s="1"/>
  <c r="E74" i="2" s="1"/>
  <c r="F70" i="2"/>
  <c r="G70" i="2"/>
  <c r="H70" i="2"/>
  <c r="I70" i="2"/>
  <c r="J70" i="2"/>
  <c r="B70" i="2"/>
  <c r="B72" i="2" s="1"/>
  <c r="B74" i="2" s="1"/>
  <c r="C61" i="2"/>
  <c r="D61" i="2"/>
  <c r="E61" i="2"/>
  <c r="F61" i="2"/>
  <c r="G61" i="2"/>
  <c r="H61" i="2"/>
  <c r="I61" i="2"/>
  <c r="J61" i="2"/>
  <c r="B61" i="2"/>
  <c r="C52" i="2"/>
  <c r="C54" i="2" s="1"/>
  <c r="C56" i="2" s="1"/>
  <c r="C87" i="2" s="1"/>
  <c r="D52" i="2"/>
  <c r="D54" i="2" s="1"/>
  <c r="D56" i="2" s="1"/>
  <c r="D87" i="2" s="1"/>
  <c r="E52" i="2"/>
  <c r="E56" i="2" s="1"/>
  <c r="F52" i="2"/>
  <c r="G52" i="2"/>
  <c r="H52" i="2"/>
  <c r="I52" i="2"/>
  <c r="J52" i="2"/>
  <c r="B52" i="2"/>
  <c r="B54" i="2" s="1"/>
  <c r="B56" i="2" s="1"/>
  <c r="C43" i="2"/>
  <c r="C45" i="2" s="1"/>
  <c r="C47" i="2" s="1"/>
  <c r="D43" i="2"/>
  <c r="D45" i="2" s="1"/>
  <c r="D47" i="2" s="1"/>
  <c r="E43" i="2"/>
  <c r="E45" i="2" s="1"/>
  <c r="E47" i="2" s="1"/>
  <c r="F43" i="2"/>
  <c r="G43" i="2"/>
  <c r="H43" i="2"/>
  <c r="I43" i="2"/>
  <c r="J43" i="2"/>
  <c r="B43" i="2"/>
  <c r="B45" i="2" s="1"/>
  <c r="B47" i="2" s="1"/>
  <c r="C24" i="2"/>
  <c r="C26" i="2" s="1"/>
  <c r="C28" i="2" s="1"/>
  <c r="D24" i="2"/>
  <c r="D26" i="2" s="1"/>
  <c r="D28" i="2" s="1"/>
  <c r="E24" i="2"/>
  <c r="E26" i="2" s="1"/>
  <c r="E28" i="2" s="1"/>
  <c r="F24" i="2"/>
  <c r="G24" i="2"/>
  <c r="H24" i="2"/>
  <c r="I24" i="2"/>
  <c r="J24" i="2"/>
  <c r="B24" i="2"/>
  <c r="B26" i="2" s="1"/>
  <c r="B28" i="2" s="1"/>
  <c r="C15" i="2"/>
  <c r="C17" i="2" s="1"/>
  <c r="C19" i="2" s="1"/>
  <c r="D15" i="2"/>
  <c r="D17" i="2" s="1"/>
  <c r="D19" i="2" s="1"/>
  <c r="E15" i="2"/>
  <c r="E17" i="2" s="1"/>
  <c r="E19" i="2" s="1"/>
  <c r="F15" i="2"/>
  <c r="G15" i="2"/>
  <c r="H15" i="2"/>
  <c r="I15" i="2"/>
  <c r="J15" i="2"/>
  <c r="B15" i="2"/>
  <c r="B17" i="2" s="1"/>
  <c r="B19" i="2" s="1"/>
  <c r="C6" i="2"/>
  <c r="C8" i="2" s="1"/>
  <c r="C10" i="2" s="1"/>
  <c r="D6" i="2"/>
  <c r="D8" i="2" s="1"/>
  <c r="D10" i="2" s="1"/>
  <c r="E6" i="2"/>
  <c r="E8" i="2" s="1"/>
  <c r="E10" i="2" s="1"/>
  <c r="F6" i="2"/>
  <c r="G6" i="2"/>
  <c r="H6" i="2"/>
  <c r="I6" i="2"/>
  <c r="J6" i="2"/>
  <c r="B6" i="2"/>
  <c r="B8" i="2" s="1"/>
  <c r="B10" i="2" s="1"/>
  <c r="N28" i="1" l="1"/>
  <c r="M29" i="1"/>
  <c r="C96" i="2" l="1"/>
  <c r="D96" i="2"/>
  <c r="B96" i="2"/>
  <c r="G85" i="2" l="1"/>
  <c r="H85" i="2"/>
  <c r="F85" i="2"/>
  <c r="I85" i="2" l="1"/>
  <c r="L39" i="1" l="1"/>
  <c r="D117" i="4" l="1"/>
  <c r="I114" i="4"/>
  <c r="H114" i="4"/>
  <c r="G114" i="4"/>
  <c r="F114" i="4"/>
  <c r="E114" i="4"/>
  <c r="D114" i="4"/>
  <c r="I112" i="4"/>
  <c r="H112" i="4"/>
  <c r="G112" i="4"/>
  <c r="F112" i="4"/>
  <c r="E112" i="4"/>
  <c r="D112" i="4"/>
  <c r="I111" i="4"/>
  <c r="H111" i="4"/>
  <c r="G111" i="4"/>
  <c r="F111" i="4"/>
  <c r="E111" i="4"/>
  <c r="D111" i="4"/>
  <c r="E110" i="4"/>
  <c r="D110" i="4"/>
  <c r="J107" i="4"/>
  <c r="J106" i="4"/>
  <c r="I105" i="4"/>
  <c r="I113" i="4" s="1"/>
  <c r="H105" i="4"/>
  <c r="G105" i="4"/>
  <c r="G113" i="4" s="1"/>
  <c r="F105" i="4"/>
  <c r="F113" i="4" s="1"/>
  <c r="E105" i="4"/>
  <c r="E113" i="4" s="1"/>
  <c r="D105" i="4"/>
  <c r="D113" i="4" s="1"/>
  <c r="J104" i="4"/>
  <c r="J103" i="4"/>
  <c r="J102" i="4"/>
  <c r="J101" i="4"/>
  <c r="I100" i="4"/>
  <c r="I110" i="4" s="1"/>
  <c r="H100" i="4"/>
  <c r="J100" i="4" s="1"/>
  <c r="G100" i="4"/>
  <c r="G110" i="4" s="1"/>
  <c r="F100" i="4"/>
  <c r="F110" i="4" s="1"/>
  <c r="E100" i="4"/>
  <c r="D100" i="4"/>
  <c r="X28" i="3"/>
  <c r="W28" i="3"/>
  <c r="X27" i="3"/>
  <c r="W27" i="3"/>
  <c r="AF12" i="3" s="1"/>
  <c r="AD26" i="3"/>
  <c r="AC26" i="3"/>
  <c r="X26" i="3"/>
  <c r="W26" i="3"/>
  <c r="AE25" i="3"/>
  <c r="AD25" i="3"/>
  <c r="AC25" i="3"/>
  <c r="X25" i="3"/>
  <c r="W25" i="3"/>
  <c r="AF10" i="3" s="1"/>
  <c r="AD24" i="3"/>
  <c r="AC24" i="3"/>
  <c r="X24" i="3"/>
  <c r="W24" i="3"/>
  <c r="AF9" i="3" s="1"/>
  <c r="AC23" i="3"/>
  <c r="X23" i="3"/>
  <c r="W23" i="3"/>
  <c r="AF8" i="3" s="1"/>
  <c r="AE22" i="3"/>
  <c r="AD22" i="3"/>
  <c r="AC22" i="3"/>
  <c r="X22" i="3"/>
  <c r="W22" i="3"/>
  <c r="AE21" i="3"/>
  <c r="AD21" i="3"/>
  <c r="AC21" i="3"/>
  <c r="X21" i="3"/>
  <c r="W21" i="3"/>
  <c r="AD20" i="3"/>
  <c r="AC20" i="3"/>
  <c r="X20" i="3"/>
  <c r="W20" i="3"/>
  <c r="AF5" i="3" s="1"/>
  <c r="AC19" i="3"/>
  <c r="X19" i="3"/>
  <c r="W19" i="3"/>
  <c r="AF4" i="3" s="1"/>
  <c r="AE12" i="3"/>
  <c r="AE26" i="3" s="1"/>
  <c r="AD12" i="3"/>
  <c r="AC12" i="3"/>
  <c r="AB12" i="3"/>
  <c r="AB26" i="3" s="1"/>
  <c r="AA12" i="3"/>
  <c r="AA26" i="3" s="1"/>
  <c r="M12" i="3"/>
  <c r="K12" i="3"/>
  <c r="J12" i="3"/>
  <c r="I12" i="3"/>
  <c r="H12" i="3"/>
  <c r="L12" i="3" s="1"/>
  <c r="G12" i="3"/>
  <c r="F12" i="3"/>
  <c r="E12" i="3"/>
  <c r="D12" i="3"/>
  <c r="C12" i="3"/>
  <c r="B12" i="3"/>
  <c r="AF11" i="3"/>
  <c r="O10" i="3" s="1"/>
  <c r="AE11" i="3"/>
  <c r="AD11" i="3"/>
  <c r="AC11" i="3"/>
  <c r="AB11" i="3"/>
  <c r="AB25" i="3" s="1"/>
  <c r="AA11" i="3"/>
  <c r="AA25" i="3" s="1"/>
  <c r="N11" i="3"/>
  <c r="M11" i="3"/>
  <c r="L11" i="3"/>
  <c r="AE10" i="3"/>
  <c r="AE24" i="3" s="1"/>
  <c r="AD10" i="3"/>
  <c r="AC10" i="3"/>
  <c r="AB10" i="3"/>
  <c r="AB24" i="3" s="1"/>
  <c r="AA10" i="3"/>
  <c r="AA24" i="3" s="1"/>
  <c r="N10" i="3"/>
  <c r="M10" i="3"/>
  <c r="L10" i="3"/>
  <c r="AE9" i="3"/>
  <c r="AE23" i="3" s="1"/>
  <c r="AD9" i="3"/>
  <c r="AD23" i="3" s="1"/>
  <c r="AC9" i="3"/>
  <c r="AB9" i="3"/>
  <c r="AB23" i="3" s="1"/>
  <c r="AA9" i="3"/>
  <c r="AA23" i="3" s="1"/>
  <c r="N9" i="3"/>
  <c r="M9" i="3"/>
  <c r="L9" i="3"/>
  <c r="AE8" i="3"/>
  <c r="AD8" i="3"/>
  <c r="AC8" i="3"/>
  <c r="AB8" i="3"/>
  <c r="AB22" i="3" s="1"/>
  <c r="AA8" i="3"/>
  <c r="AA22" i="3" s="1"/>
  <c r="N8" i="3"/>
  <c r="M8" i="3"/>
  <c r="L8" i="3"/>
  <c r="AF7" i="3"/>
  <c r="AG7" i="3" s="1"/>
  <c r="AE7" i="3"/>
  <c r="AD7" i="3"/>
  <c r="AC7" i="3"/>
  <c r="AB7" i="3"/>
  <c r="AB21" i="3" s="1"/>
  <c r="AA7" i="3"/>
  <c r="AA21" i="3" s="1"/>
  <c r="N7" i="3"/>
  <c r="M7" i="3"/>
  <c r="L7" i="3"/>
  <c r="AF6" i="3"/>
  <c r="AF20" i="3" s="1"/>
  <c r="AE6" i="3"/>
  <c r="AE20" i="3" s="1"/>
  <c r="AD6" i="3"/>
  <c r="AC6" i="3"/>
  <c r="AB6" i="3"/>
  <c r="AB20" i="3" s="1"/>
  <c r="AA6" i="3"/>
  <c r="AA20" i="3" s="1"/>
  <c r="N6" i="3"/>
  <c r="M6" i="3"/>
  <c r="L6" i="3"/>
  <c r="AE5" i="3"/>
  <c r="AE19" i="3" s="1"/>
  <c r="AD5" i="3"/>
  <c r="AD19" i="3" s="1"/>
  <c r="AC5" i="3"/>
  <c r="AB5" i="3"/>
  <c r="AB19" i="3" s="1"/>
  <c r="AA5" i="3"/>
  <c r="AA19" i="3" s="1"/>
  <c r="O5" i="3"/>
  <c r="N5" i="3"/>
  <c r="M5" i="3"/>
  <c r="L5" i="3"/>
  <c r="AE4" i="3"/>
  <c r="AE13" i="3" s="1"/>
  <c r="AE27" i="3" s="1"/>
  <c r="AD4" i="3"/>
  <c r="AD13" i="3" s="1"/>
  <c r="AD27" i="3" s="1"/>
  <c r="AC4" i="3"/>
  <c r="AC13" i="3" s="1"/>
  <c r="AC27" i="3" s="1"/>
  <c r="AB4" i="3"/>
  <c r="AB18" i="3" s="1"/>
  <c r="AA4" i="3"/>
  <c r="AA13" i="3" s="1"/>
  <c r="AA27" i="3" s="1"/>
  <c r="N4" i="3"/>
  <c r="M4" i="3"/>
  <c r="L4" i="3"/>
  <c r="N3" i="3"/>
  <c r="M3" i="3"/>
  <c r="L3" i="3"/>
  <c r="J84" i="2"/>
  <c r="I84" i="2"/>
  <c r="H84" i="2"/>
  <c r="G84" i="2"/>
  <c r="E82" i="2"/>
  <c r="E84" i="2" s="1"/>
  <c r="D82" i="2"/>
  <c r="D84" i="2" s="1"/>
  <c r="C82" i="2"/>
  <c r="C84" i="2" s="1"/>
  <c r="B82" i="2"/>
  <c r="B84" i="2" s="1"/>
  <c r="J75" i="2"/>
  <c r="I75" i="2"/>
  <c r="H75" i="2"/>
  <c r="G75" i="2"/>
  <c r="F75" i="2"/>
  <c r="E73" i="2"/>
  <c r="E75" i="2" s="1"/>
  <c r="D73" i="2"/>
  <c r="D75" i="2" s="1"/>
  <c r="C73" i="2"/>
  <c r="C75" i="2" s="1"/>
  <c r="B73" i="2"/>
  <c r="B75" i="2" s="1"/>
  <c r="J66" i="2"/>
  <c r="I66" i="2"/>
  <c r="H66" i="2"/>
  <c r="G66" i="2"/>
  <c r="F66" i="2"/>
  <c r="E64" i="2"/>
  <c r="E66" i="2" s="1"/>
  <c r="D64" i="2"/>
  <c r="D66" i="2" s="1"/>
  <c r="C64" i="2"/>
  <c r="C66" i="2" s="1"/>
  <c r="B64" i="2"/>
  <c r="B66" i="2" s="1"/>
  <c r="J57" i="2"/>
  <c r="I57" i="2"/>
  <c r="H57" i="2"/>
  <c r="G57" i="2"/>
  <c r="F57" i="2"/>
  <c r="E55" i="2"/>
  <c r="E57" i="2" s="1"/>
  <c r="D55" i="2"/>
  <c r="D57" i="2" s="1"/>
  <c r="C55" i="2"/>
  <c r="C57" i="2" s="1"/>
  <c r="B55" i="2"/>
  <c r="B57" i="2" s="1"/>
  <c r="J48" i="2"/>
  <c r="I48" i="2"/>
  <c r="H48" i="2"/>
  <c r="G48" i="2"/>
  <c r="F48" i="2"/>
  <c r="E46" i="2"/>
  <c r="E48" i="2" s="1"/>
  <c r="D46" i="2"/>
  <c r="D48" i="2" s="1"/>
  <c r="C46" i="2"/>
  <c r="C48" i="2" s="1"/>
  <c r="B46" i="2"/>
  <c r="B48" i="2" s="1"/>
  <c r="J39" i="2"/>
  <c r="I39" i="2"/>
  <c r="H39" i="2"/>
  <c r="G39" i="2"/>
  <c r="F39" i="2"/>
  <c r="E37" i="2"/>
  <c r="E39" i="2" s="1"/>
  <c r="D37" i="2"/>
  <c r="D39" i="2" s="1"/>
  <c r="C37" i="2"/>
  <c r="C39" i="2" s="1"/>
  <c r="B37" i="2"/>
  <c r="B39" i="2" s="1"/>
  <c r="J29" i="2"/>
  <c r="I29" i="2"/>
  <c r="H29" i="2"/>
  <c r="G29" i="2"/>
  <c r="F29" i="2"/>
  <c r="E27" i="2"/>
  <c r="E29" i="2" s="1"/>
  <c r="D27" i="2"/>
  <c r="D29" i="2" s="1"/>
  <c r="C27" i="2"/>
  <c r="C29" i="2" s="1"/>
  <c r="B27" i="2"/>
  <c r="B29" i="2" s="1"/>
  <c r="J20" i="2"/>
  <c r="I20" i="2"/>
  <c r="H20" i="2"/>
  <c r="G20" i="2"/>
  <c r="F20" i="2"/>
  <c r="E18" i="2"/>
  <c r="E20" i="2" s="1"/>
  <c r="D18" i="2"/>
  <c r="D20" i="2" s="1"/>
  <c r="C18" i="2"/>
  <c r="C20" i="2" s="1"/>
  <c r="B18" i="2"/>
  <c r="B20" i="2" s="1"/>
  <c r="J11" i="2"/>
  <c r="I11" i="2"/>
  <c r="H11" i="2"/>
  <c r="G11" i="2"/>
  <c r="F11" i="2"/>
  <c r="E9" i="2"/>
  <c r="E11" i="2" s="1"/>
  <c r="D9" i="2"/>
  <c r="D11" i="2" s="1"/>
  <c r="C9" i="2"/>
  <c r="C11" i="2" s="1"/>
  <c r="N31" i="1"/>
  <c r="M31" i="1"/>
  <c r="N29" i="1"/>
  <c r="F88" i="2" l="1"/>
  <c r="G88" i="2"/>
  <c r="D88" i="2"/>
  <c r="E88" i="2"/>
  <c r="H88" i="2"/>
  <c r="D118" i="4"/>
  <c r="H110" i="4"/>
  <c r="J105" i="4"/>
  <c r="H113" i="4"/>
  <c r="AF13" i="3"/>
  <c r="AG4" i="3"/>
  <c r="AF18" i="3"/>
  <c r="O3" i="3"/>
  <c r="O9" i="3"/>
  <c r="AG10" i="3"/>
  <c r="AF24" i="3"/>
  <c r="AG8" i="3"/>
  <c r="O7" i="3"/>
  <c r="AF22" i="3"/>
  <c r="AG12" i="3"/>
  <c r="AF26" i="3"/>
  <c r="O11" i="3"/>
  <c r="AG5" i="3"/>
  <c r="O4" i="3"/>
  <c r="AF19" i="3"/>
  <c r="T34" i="3"/>
  <c r="U34" i="3" s="1"/>
  <c r="AF23" i="3"/>
  <c r="AG9" i="3"/>
  <c r="O8" i="3"/>
  <c r="AB13" i="3"/>
  <c r="AB27" i="3" s="1"/>
  <c r="AC18" i="3"/>
  <c r="AG11" i="3"/>
  <c r="AD18" i="3"/>
  <c r="AG6" i="3"/>
  <c r="AE18" i="3"/>
  <c r="O6" i="3"/>
  <c r="AF21" i="3"/>
  <c r="AF25" i="3"/>
  <c r="N12" i="3"/>
  <c r="AA18" i="3"/>
  <c r="C88" i="2"/>
  <c r="I88" i="2" l="1"/>
  <c r="J88" i="2" s="1"/>
  <c r="O12" i="3"/>
  <c r="AG13" i="3"/>
  <c r="AF27" i="3"/>
</calcChain>
</file>

<file path=xl/sharedStrings.xml><?xml version="1.0" encoding="utf-8"?>
<sst xmlns="http://schemas.openxmlformats.org/spreadsheetml/2006/main" count="385" uniqueCount="131">
  <si>
    <t>2015/16</t>
  </si>
  <si>
    <t>price</t>
  </si>
  <si>
    <t>input</t>
  </si>
  <si>
    <t>quantity</t>
  </si>
  <si>
    <t>Consider growth rate</t>
  </si>
  <si>
    <t>kids enrolled</t>
  </si>
  <si>
    <t>changes to L/T ratios</t>
  </si>
  <si>
    <t>practitioners</t>
  </si>
  <si>
    <t>No. of kids enrolled in Grdae R</t>
  </si>
  <si>
    <t>Training costs</t>
  </si>
  <si>
    <t>LTSM</t>
  </si>
  <si>
    <t>No of practitioners</t>
  </si>
  <si>
    <t>training</t>
  </si>
  <si>
    <t>training practitioners</t>
  </si>
  <si>
    <t>ltsm costs</t>
  </si>
  <si>
    <t>2016/17</t>
  </si>
  <si>
    <t>infrastructure</t>
  </si>
  <si>
    <t>2018/19</t>
  </si>
  <si>
    <t>2019/20</t>
  </si>
  <si>
    <t>Annual estimates</t>
  </si>
  <si>
    <t> Parameter</t>
  </si>
  <si>
    <t>Programme</t>
  </si>
  <si>
    <t>Status Quo Scenario</t>
  </si>
  <si>
    <t>Full Policy Scenario</t>
  </si>
  <si>
    <t>Mixed Scenario</t>
  </si>
  <si>
    <t>Item (R'000)</t>
  </si>
  <si>
    <t>Target enrolments</t>
  </si>
  <si>
    <t>Grade R</t>
  </si>
  <si>
    <t>75% (859 158)</t>
  </si>
  <si>
    <t>100% (1 144 896)</t>
  </si>
  <si>
    <t>85% (973 162)</t>
  </si>
  <si>
    <t>per learner expenditure</t>
  </si>
  <si>
    <t>Student : Lecturer FTE Ratio</t>
  </si>
  <si>
    <t>1:40</t>
  </si>
  <si>
    <t>1:30</t>
  </si>
  <si>
    <t>1:35</t>
  </si>
  <si>
    <t>compensation of practitioners</t>
  </si>
  <si>
    <t>number of practitioners</t>
  </si>
  <si>
    <t>No. of qualified practitioners</t>
  </si>
  <si>
    <t>training and development</t>
  </si>
  <si>
    <t>Grade R- NQF4</t>
  </si>
  <si>
    <t xml:space="preserve"> Annual training and development costs (NQF Level 6)</t>
  </si>
  <si>
    <t>Grade R- NQF5</t>
  </si>
  <si>
    <t>Grade R-NQF6</t>
  </si>
  <si>
    <t>Annual total expenditure</t>
  </si>
  <si>
    <t>R'000</t>
  </si>
  <si>
    <t>costs</t>
  </si>
  <si>
    <t>2012/13</t>
  </si>
  <si>
    <t>2014/15</t>
  </si>
  <si>
    <t>2017/18</t>
  </si>
  <si>
    <t>% Growth rates: Estimated actual
(Nominal)</t>
  </si>
  <si>
    <t>Audited</t>
  </si>
  <si>
    <t>Projected Outcome</t>
  </si>
  <si>
    <t>Medium-term estimates</t>
  </si>
  <si>
    <t>2015/16-2016/17</t>
  </si>
  <si>
    <t>2015/16-2018/19</t>
  </si>
  <si>
    <t>EC</t>
  </si>
  <si>
    <t>No of Learners</t>
  </si>
  <si>
    <t>exp per learner</t>
  </si>
  <si>
    <t>FS</t>
  </si>
  <si>
    <t>GP</t>
  </si>
  <si>
    <t>KZN</t>
  </si>
  <si>
    <t>LP</t>
  </si>
  <si>
    <t>MP</t>
  </si>
  <si>
    <t>NC</t>
  </si>
  <si>
    <t>NW</t>
  </si>
  <si>
    <t>WC</t>
  </si>
  <si>
    <t>Average exp per Grade r child</t>
  </si>
  <si>
    <t>No of 5 year olds</t>
  </si>
  <si>
    <t>Average Annual Growth 2016-2019 (%)</t>
  </si>
  <si>
    <t>Average Annual Growth 2010-2019 (%)</t>
  </si>
  <si>
    <t>Average Annual Growth 2012-2015 (STATS SA)</t>
  </si>
  <si>
    <t>Average Annual Growth 2012-2015 (Enrolments)</t>
  </si>
  <si>
    <t>Table 1: Number of Grade R Learners in ordinary schools, by province, between 2010 and 2015</t>
  </si>
  <si>
    <t>Table xxx: total number of Grade R Learners in ordinary schools and ECD Centres by province, between 2010 and 2015</t>
  </si>
  <si>
    <t>Province</t>
  </si>
  <si>
    <t>average growth rate</t>
  </si>
  <si>
    <t>GT</t>
  </si>
  <si>
    <t>KZ</t>
  </si>
  <si>
    <t>RSA</t>
  </si>
  <si>
    <t>National</t>
  </si>
  <si>
    <t>Source: 2010-2015 SNAP Survey</t>
  </si>
  <si>
    <t>Table 2: Number of Grade R learners in ECD centres, by province, between 2010 and 2014</t>
  </si>
  <si>
    <t>2015 Estimate</t>
  </si>
  <si>
    <t>Source: 2011-2014 ECD Annual Survey</t>
  </si>
  <si>
    <t>Note: 2015 data is not yet available</t>
  </si>
  <si>
    <t>2010/2011</t>
  </si>
  <si>
    <t>2011/2012</t>
  </si>
  <si>
    <t>2012/2013</t>
  </si>
  <si>
    <t>2013/2014</t>
  </si>
  <si>
    <t>2014/2015</t>
  </si>
  <si>
    <t>2015/2016</t>
  </si>
  <si>
    <t>Eastern Cape</t>
  </si>
  <si>
    <t>MACHINERY AND EQUIPMENT</t>
  </si>
  <si>
    <t>COMPENSATION OF EMPLOYEES</t>
  </si>
  <si>
    <t>GOODS AND SERVICES</t>
  </si>
  <si>
    <t>NON PROFIT INSTITUTIONS (NPI)</t>
  </si>
  <si>
    <t>HOUSEHOLDS</t>
  </si>
  <si>
    <t>BUILDINGS &amp; OTHER FIX STRUCT</t>
  </si>
  <si>
    <t>Free State</t>
  </si>
  <si>
    <t>PAYMENTS FOR FINANCIAL ASSET</t>
  </si>
  <si>
    <t>Gauteng</t>
  </si>
  <si>
    <t>LAND &amp; SUBSOIL ASSETS</t>
  </si>
  <si>
    <t>KwaZulu Natal</t>
  </si>
  <si>
    <t>Limpopo Province</t>
  </si>
  <si>
    <t>Mpumalanga</t>
  </si>
  <si>
    <t>North West</t>
  </si>
  <si>
    <t>Northern Cape</t>
  </si>
  <si>
    <t>Western Cape</t>
  </si>
  <si>
    <t>Grand Total</t>
  </si>
  <si>
    <t>growth rate</t>
  </si>
  <si>
    <t>Buildings and Other Fixed Structures</t>
  </si>
  <si>
    <t>Machinery and Equipment</t>
  </si>
  <si>
    <t>Payments for Capital Asset</t>
  </si>
  <si>
    <t>Compensation of Employees</t>
  </si>
  <si>
    <t>Goods and Services</t>
  </si>
  <si>
    <t xml:space="preserve">Non Profit Institutions </t>
  </si>
  <si>
    <t>Households</t>
  </si>
  <si>
    <t>Transfers and subsidies</t>
  </si>
  <si>
    <t>Payments for Financial Assets</t>
  </si>
  <si>
    <t>Payments for Capital Assets</t>
  </si>
  <si>
    <t>costs (2015/16)</t>
  </si>
  <si>
    <t>Estimated costs over the MTEF period</t>
  </si>
  <si>
    <t>Public Ordinary School Education (Programme 2)</t>
  </si>
  <si>
    <t>Grade R in public schools and ECD centres (Programme 5)</t>
  </si>
  <si>
    <t>Full Policy Scenario - Grade R expenditure estimates</t>
  </si>
  <si>
    <t>Difference between full policy scenario and programme 5</t>
  </si>
  <si>
    <t>1. Public Primary Level</t>
  </si>
  <si>
    <t>2. Public Secondary Level</t>
  </si>
  <si>
    <t>public ordinary schools</t>
  </si>
  <si>
    <t>total public ordinary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</si>
</sst>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,##0.0"/>
    <numFmt numFmtId="165" formatCode="0.0%"/>
    <numFmt numFmtId="166" formatCode="##,###,###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3" fontId="2" fillId="0" borderId="0" xfId="0" applyNumberFormat="1" applyFont="1"/>
    <xf numFmtId="3" fontId="0" fillId="0" borderId="0" xfId="0" applyNumberFormat="1"/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9" fontId="4" fillId="0" borderId="6" xfId="1" applyFont="1" applyBorder="1" applyAlignment="1">
      <alignment horizontal="center" vertical="center" wrapText="1"/>
    </xf>
    <xf numFmtId="164" fontId="4" fillId="0" borderId="6" xfId="1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20" fontId="4" fillId="0" borderId="6" xfId="0" quotePrefix="1" applyNumberFormat="1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center" wrapText="1"/>
    </xf>
    <xf numFmtId="3" fontId="4" fillId="0" borderId="6" xfId="0" quotePrefix="1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3" fontId="4" fillId="0" borderId="10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vertical="center" wrapText="1"/>
    </xf>
    <xf numFmtId="3" fontId="4" fillId="0" borderId="6" xfId="1" applyNumberFormat="1" applyFont="1" applyBorder="1" applyAlignment="1">
      <alignment horizontal="right" vertical="center" wrapText="1"/>
    </xf>
    <xf numFmtId="0" fontId="2" fillId="0" borderId="9" xfId="0" applyFont="1" applyBorder="1"/>
    <xf numFmtId="3" fontId="2" fillId="0" borderId="9" xfId="0" applyNumberFormat="1" applyFont="1" applyBorder="1"/>
    <xf numFmtId="41" fontId="5" fillId="0" borderId="8" xfId="0" quotePrefix="1" applyNumberFormat="1" applyFont="1" applyFill="1" applyBorder="1" applyAlignment="1" applyProtection="1">
      <alignment horizontal="centerContinuous" vertical="top"/>
    </xf>
    <xf numFmtId="17" fontId="5" fillId="0" borderId="9" xfId="0" quotePrefix="1" applyNumberFormat="1" applyFont="1" applyFill="1" applyBorder="1" applyAlignment="1" applyProtection="1">
      <alignment horizontal="center" vertical="top"/>
    </xf>
    <xf numFmtId="0" fontId="2" fillId="0" borderId="11" xfId="0" applyFont="1" applyBorder="1"/>
    <xf numFmtId="0" fontId="5" fillId="0" borderId="11" xfId="0" applyFont="1" applyFill="1" applyBorder="1" applyAlignment="1" applyProtection="1">
      <alignment horizontal="centerContinuous" vertical="top" wrapText="1"/>
    </xf>
    <xf numFmtId="0" fontId="5" fillId="0" borderId="9" xfId="0" applyFont="1" applyFill="1" applyBorder="1" applyAlignment="1" applyProtection="1">
      <alignment horizontal="centerContinuous" vertical="top"/>
    </xf>
    <xf numFmtId="165" fontId="6" fillId="0" borderId="9" xfId="1" applyNumberFormat="1" applyFont="1" applyBorder="1" applyAlignment="1" applyProtection="1">
      <alignment vertical="center" wrapText="1"/>
    </xf>
    <xf numFmtId="0" fontId="2" fillId="0" borderId="15" xfId="0" applyFont="1" applyBorder="1"/>
    <xf numFmtId="3" fontId="0" fillId="0" borderId="15" xfId="0" applyNumberFormat="1" applyFont="1" applyBorder="1"/>
    <xf numFmtId="3" fontId="0" fillId="0" borderId="9" xfId="0" applyNumberFormat="1" applyBorder="1"/>
    <xf numFmtId="165" fontId="0" fillId="0" borderId="9" xfId="1" applyNumberFormat="1" applyFont="1" applyBorder="1"/>
    <xf numFmtId="0" fontId="2" fillId="0" borderId="16" xfId="0" applyFont="1" applyBorder="1"/>
    <xf numFmtId="3" fontId="0" fillId="0" borderId="16" xfId="0" applyNumberFormat="1" applyFont="1" applyBorder="1"/>
    <xf numFmtId="3" fontId="0" fillId="0" borderId="11" xfId="0" applyNumberFormat="1" applyBorder="1"/>
    <xf numFmtId="165" fontId="0" fillId="0" borderId="11" xfId="1" applyNumberFormat="1" applyFont="1" applyBorder="1"/>
    <xf numFmtId="3" fontId="0" fillId="0" borderId="11" xfId="0" applyNumberFormat="1" applyFont="1" applyBorder="1"/>
    <xf numFmtId="9" fontId="2" fillId="0" borderId="17" xfId="0" applyNumberFormat="1" applyFont="1" applyBorder="1"/>
    <xf numFmtId="3" fontId="0" fillId="0" borderId="18" xfId="0" applyNumberFormat="1" applyBorder="1"/>
    <xf numFmtId="165" fontId="0" fillId="0" borderId="18" xfId="1" applyNumberFormat="1" applyFont="1" applyBorder="1"/>
    <xf numFmtId="0" fontId="2" fillId="0" borderId="19" xfId="0" applyFont="1" applyBorder="1"/>
    <xf numFmtId="3" fontId="0" fillId="0" borderId="19" xfId="0" applyNumberFormat="1" applyFont="1" applyBorder="1"/>
    <xf numFmtId="3" fontId="0" fillId="0" borderId="20" xfId="0" applyNumberFormat="1" applyBorder="1"/>
    <xf numFmtId="165" fontId="0" fillId="0" borderId="20" xfId="1" applyNumberFormat="1" applyFont="1" applyBorder="1"/>
    <xf numFmtId="9" fontId="0" fillId="0" borderId="0" xfId="1" applyFont="1"/>
    <xf numFmtId="165" fontId="0" fillId="0" borderId="0" xfId="0" applyNumberFormat="1"/>
    <xf numFmtId="9" fontId="2" fillId="0" borderId="21" xfId="0" applyNumberFormat="1" applyFont="1" applyBorder="1"/>
    <xf numFmtId="3" fontId="0" fillId="0" borderId="12" xfId="0" applyNumberFormat="1" applyBorder="1"/>
    <xf numFmtId="165" fontId="0" fillId="0" borderId="12" xfId="1" applyNumberFormat="1" applyFont="1" applyBorder="1"/>
    <xf numFmtId="0" fontId="2" fillId="0" borderId="0" xfId="0" applyFont="1" applyFill="1" applyBorder="1" applyAlignment="1">
      <alignment wrapText="1"/>
    </xf>
    <xf numFmtId="164" fontId="0" fillId="0" borderId="0" xfId="0" applyNumberFormat="1"/>
    <xf numFmtId="165" fontId="0" fillId="0" borderId="0" xfId="1" applyNumberFormat="1" applyFont="1"/>
    <xf numFmtId="0" fontId="2" fillId="0" borderId="0" xfId="0" applyFont="1" applyAlignment="1">
      <alignment wrapText="1"/>
    </xf>
    <xf numFmtId="3" fontId="0" fillId="0" borderId="0" xfId="0" applyNumberFormat="1" applyFill="1"/>
    <xf numFmtId="2" fontId="0" fillId="0" borderId="0" xfId="0" applyNumberFormat="1"/>
    <xf numFmtId="2" fontId="0" fillId="3" borderId="0" xfId="0" applyNumberFormat="1" applyFill="1"/>
    <xf numFmtId="0" fontId="2" fillId="0" borderId="8" xfId="0" applyFont="1" applyBorder="1"/>
    <xf numFmtId="2" fontId="0" fillId="0" borderId="0" xfId="0" applyNumberFormat="1" applyFill="1"/>
    <xf numFmtId="166" fontId="0" fillId="0" borderId="11" xfId="0" applyNumberFormat="1" applyBorder="1"/>
    <xf numFmtId="9" fontId="0" fillId="0" borderId="11" xfId="1" applyFont="1" applyFill="1" applyBorder="1"/>
    <xf numFmtId="166" fontId="2" fillId="0" borderId="8" xfId="0" applyNumberFormat="1" applyFont="1" applyBorder="1"/>
    <xf numFmtId="0" fontId="2" fillId="0" borderId="11" xfId="0" applyFont="1" applyFill="1" applyBorder="1"/>
    <xf numFmtId="166" fontId="2" fillId="0" borderId="0" xfId="0" applyNumberFormat="1" applyFont="1"/>
    <xf numFmtId="0" fontId="2" fillId="0" borderId="0" xfId="0" applyFont="1" applyFill="1" applyBorder="1"/>
    <xf numFmtId="0" fontId="2" fillId="0" borderId="22" xfId="0" applyFont="1" applyBorder="1"/>
    <xf numFmtId="0" fontId="2" fillId="0" borderId="8" xfId="0" applyFont="1" applyBorder="1" applyAlignment="1">
      <alignment wrapText="1"/>
    </xf>
    <xf numFmtId="9" fontId="0" fillId="0" borderId="11" xfId="1" applyFont="1" applyBorder="1"/>
    <xf numFmtId="9" fontId="0" fillId="0" borderId="23" xfId="1" applyFont="1" applyFill="1" applyBorder="1"/>
    <xf numFmtId="9" fontId="0" fillId="0" borderId="23" xfId="1" applyFont="1" applyBorder="1"/>
    <xf numFmtId="9" fontId="0" fillId="0" borderId="8" xfId="1" applyFont="1" applyBorder="1"/>
    <xf numFmtId="9" fontId="0" fillId="0" borderId="24" xfId="1" applyFont="1" applyBorder="1"/>
    <xf numFmtId="9" fontId="2" fillId="0" borderId="8" xfId="1" applyFont="1" applyBorder="1"/>
    <xf numFmtId="166" fontId="0" fillId="0" borderId="0" xfId="0" applyNumberFormat="1" applyBorder="1"/>
    <xf numFmtId="3" fontId="2" fillId="0" borderId="25" xfId="0" applyNumberFormat="1" applyFont="1" applyFill="1" applyBorder="1"/>
    <xf numFmtId="0" fontId="2" fillId="0" borderId="25" xfId="0" applyFont="1" applyBorder="1"/>
    <xf numFmtId="0" fontId="2" fillId="4" borderId="26" xfId="0" applyFont="1" applyFill="1" applyBorder="1"/>
    <xf numFmtId="3" fontId="2" fillId="4" borderId="26" xfId="0" applyNumberFormat="1" applyFont="1" applyFill="1" applyBorder="1"/>
    <xf numFmtId="0" fontId="0" fillId="0" borderId="22" xfId="0" applyBorder="1"/>
    <xf numFmtId="3" fontId="2" fillId="0" borderId="27" xfId="0" applyNumberFormat="1" applyFont="1" applyFill="1" applyBorder="1"/>
    <xf numFmtId="3" fontId="2" fillId="0" borderId="24" xfId="0" applyNumberFormat="1" applyFont="1" applyFill="1" applyBorder="1"/>
    <xf numFmtId="3" fontId="2" fillId="0" borderId="0" xfId="0" applyNumberFormat="1" applyFont="1" applyFill="1" applyBorder="1"/>
    <xf numFmtId="0" fontId="7" fillId="0" borderId="15" xfId="0" applyFont="1" applyBorder="1" applyAlignment="1">
      <alignment vertical="center"/>
    </xf>
    <xf numFmtId="3" fontId="0" fillId="0" borderId="13" xfId="0" applyNumberFormat="1" applyBorder="1"/>
    <xf numFmtId="3" fontId="0" fillId="0" borderId="14" xfId="0" applyNumberFormat="1" applyBorder="1"/>
    <xf numFmtId="0" fontId="7" fillId="0" borderId="16" xfId="0" applyFont="1" applyBorder="1" applyAlignment="1">
      <alignment vertical="center"/>
    </xf>
    <xf numFmtId="3" fontId="0" fillId="0" borderId="0" xfId="0" applyNumberFormat="1" applyBorder="1"/>
    <xf numFmtId="3" fontId="0" fillId="0" borderId="23" xfId="0" applyNumberFormat="1" applyBorder="1"/>
    <xf numFmtId="9" fontId="0" fillId="0" borderId="0" xfId="1" applyFont="1" applyFill="1" applyBorder="1"/>
    <xf numFmtId="0" fontId="2" fillId="4" borderId="28" xfId="0" applyFont="1" applyFill="1" applyBorder="1"/>
    <xf numFmtId="3" fontId="2" fillId="4" borderId="29" xfId="0" applyNumberFormat="1" applyFont="1" applyFill="1" applyBorder="1"/>
    <xf numFmtId="3" fontId="2" fillId="4" borderId="30" xfId="0" applyNumberFormat="1" applyFont="1" applyFill="1" applyBorder="1"/>
    <xf numFmtId="0" fontId="0" fillId="0" borderId="9" xfId="0" applyBorder="1"/>
    <xf numFmtId="165" fontId="0" fillId="0" borderId="0" xfId="1" applyNumberFormat="1" applyFont="1" applyBorder="1"/>
    <xf numFmtId="165" fontId="0" fillId="0" borderId="23" xfId="1" applyNumberFormat="1" applyFont="1" applyBorder="1"/>
    <xf numFmtId="0" fontId="2" fillId="0" borderId="12" xfId="0" applyFont="1" applyBorder="1"/>
    <xf numFmtId="165" fontId="0" fillId="0" borderId="31" xfId="1" applyNumberFormat="1" applyFont="1" applyBorder="1"/>
    <xf numFmtId="165" fontId="0" fillId="0" borderId="32" xfId="1" applyNumberFormat="1" applyFont="1" applyBorder="1"/>
    <xf numFmtId="0" fontId="4" fillId="0" borderId="21" xfId="0" applyFont="1" applyFill="1" applyBorder="1" applyAlignment="1">
      <alignment vertical="center" wrapText="1"/>
    </xf>
    <xf numFmtId="3" fontId="0" fillId="0" borderId="31" xfId="0" applyNumberFormat="1" applyFont="1" applyBorder="1"/>
    <xf numFmtId="0" fontId="0" fillId="0" borderId="11" xfId="0" applyBorder="1"/>
    <xf numFmtId="0" fontId="0" fillId="0" borderId="12" xfId="0" applyBorder="1"/>
    <xf numFmtId="17" fontId="5" fillId="0" borderId="33" xfId="0" quotePrefix="1" applyNumberFormat="1" applyFont="1" applyFill="1" applyBorder="1" applyAlignment="1" applyProtection="1">
      <alignment horizontal="center" vertical="top"/>
    </xf>
    <xf numFmtId="3" fontId="0" fillId="0" borderId="33" xfId="0" applyNumberFormat="1" applyBorder="1"/>
    <xf numFmtId="3" fontId="0" fillId="0" borderId="34" xfId="0" applyNumberFormat="1" applyBorder="1"/>
    <xf numFmtId="3" fontId="0" fillId="0" borderId="32" xfId="0" applyNumberFormat="1" applyBorder="1"/>
    <xf numFmtId="17" fontId="5" fillId="0" borderId="24" xfId="0" quotePrefix="1" applyNumberFormat="1" applyFont="1" applyFill="1" applyBorder="1" applyAlignment="1" applyProtection="1">
      <alignment horizontal="center" vertical="top"/>
    </xf>
    <xf numFmtId="3" fontId="0" fillId="0" borderId="35" xfId="0" applyNumberForma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165" fontId="6" fillId="0" borderId="13" xfId="1" applyNumberFormat="1" applyFont="1" applyBorder="1" applyAlignment="1" applyProtection="1">
      <alignment horizontal="center" vertical="center" wrapText="1"/>
    </xf>
    <xf numFmtId="165" fontId="6" fillId="0" borderId="14" xfId="1" applyNumberFormat="1" applyFont="1" applyBorder="1" applyAlignment="1" applyProtection="1">
      <alignment horizontal="center" vertical="center" wrapText="1"/>
    </xf>
    <xf numFmtId="3" fontId="2" fillId="0" borderId="15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22" xfId="0" applyFont="1" applyFill="1" applyBorder="1" applyAlignment="1" applyProtection="1">
      <alignment horizontal="center" vertical="top"/>
    </xf>
    <xf numFmtId="0" fontId="5" fillId="0" borderId="27" xfId="0" applyFont="1" applyFill="1" applyBorder="1" applyAlignment="1" applyProtection="1">
      <alignment horizontal="center" vertical="top"/>
    </xf>
    <xf numFmtId="0" fontId="5" fillId="0" borderId="24" xfId="0" applyFont="1" applyFill="1" applyBorder="1" applyAlignment="1" applyProtection="1">
      <alignment horizontal="center" vertical="top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 wrapText="1"/>
    </xf>
    <xf numFmtId="0" fontId="2" fillId="3" borderId="16" xfId="0" applyFont="1" applyFill="1" applyBorder="1"/>
    <xf numFmtId="3" fontId="0" fillId="3" borderId="16" xfId="0" applyNumberFormat="1" applyFont="1" applyFill="1" applyBorder="1"/>
    <xf numFmtId="3" fontId="0" fillId="3" borderId="11" xfId="0" applyNumberFormat="1" applyFill="1" applyBorder="1"/>
    <xf numFmtId="165" fontId="0" fillId="3" borderId="11" xfId="1" applyNumberFormat="1" applyFont="1" applyFill="1" applyBorder="1"/>
    <xf numFmtId="3" fontId="0" fillId="0" borderId="16" xfId="0" applyNumberFormat="1" applyBorder="1"/>
    <xf numFmtId="165" fontId="0" fillId="0" borderId="16" xfId="1" applyNumberFormat="1" applyFont="1" applyBorder="1"/>
    <xf numFmtId="9" fontId="2" fillId="3" borderId="17" xfId="0" applyNumberFormat="1" applyFont="1" applyFill="1" applyBorder="1"/>
    <xf numFmtId="9" fontId="2" fillId="3" borderId="21" xfId="0" applyNumberFormat="1" applyFont="1" applyFill="1" applyBorder="1"/>
    <xf numFmtId="3" fontId="0" fillId="3" borderId="12" xfId="0" applyNumberFormat="1" applyFill="1" applyBorder="1"/>
    <xf numFmtId="3" fontId="0" fillId="3" borderId="18" xfId="0" applyNumberFormat="1" applyFill="1" applyBorder="1"/>
    <xf numFmtId="0" fontId="2" fillId="3" borderId="0" xfId="0" applyFont="1" applyFill="1" applyBorder="1" applyAlignment="1">
      <alignment wrapText="1"/>
    </xf>
    <xf numFmtId="164" fontId="0" fillId="3" borderId="0" xfId="0" applyNumberFormat="1" applyFill="1"/>
    <xf numFmtId="3" fontId="0" fillId="3" borderId="0" xfId="0" applyNumberFormat="1" applyFill="1"/>
    <xf numFmtId="165" fontId="0" fillId="3" borderId="0" xfId="1" applyNumberFormat="1" applyFont="1" applyFill="1"/>
    <xf numFmtId="0" fontId="0" fillId="3" borderId="0" xfId="0" applyFill="1"/>
    <xf numFmtId="0" fontId="5" fillId="0" borderId="0" xfId="0" applyFont="1" applyFill="1" applyBorder="1" applyAlignment="1" applyProtection="1">
      <alignment horizontal="center" vertical="top"/>
    </xf>
    <xf numFmtId="17" fontId="5" fillId="0" borderId="0" xfId="0" quotePrefix="1" applyNumberFormat="1" applyFont="1" applyFill="1" applyBorder="1" applyAlignment="1" applyProtection="1">
      <alignment horizontal="center" vertical="top"/>
    </xf>
    <xf numFmtId="3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Relative</a:t>
            </a:r>
            <a:r>
              <a:rPr lang="en-ZA" baseline="0"/>
              <a:t> proportion of expenditure by economic classification</a:t>
            </a:r>
            <a:endParaRPr lang="en-ZA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'Proportion of exp by econ class'!$C$110</c:f>
              <c:strCache>
                <c:ptCount val="1"/>
                <c:pt idx="0">
                  <c:v>Payments for Capital Assets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'Proportion of exp by econ class'!$D$109:$I$109</c:f>
              <c:strCache>
                <c:ptCount val="6"/>
                <c:pt idx="0">
                  <c:v>2010/2011</c:v>
                </c:pt>
                <c:pt idx="1">
                  <c:v>2011/2012</c:v>
                </c:pt>
                <c:pt idx="2">
                  <c:v>2012/2013</c:v>
                </c:pt>
                <c:pt idx="3">
                  <c:v>2013/2014</c:v>
                </c:pt>
                <c:pt idx="4">
                  <c:v>2014/2015</c:v>
                </c:pt>
                <c:pt idx="5">
                  <c:v>2015/2016</c:v>
                </c:pt>
              </c:strCache>
            </c:strRef>
          </c:cat>
          <c:val>
            <c:numRef>
              <c:f>'Proportion of exp by econ class'!$D$110:$I$110</c:f>
              <c:numCache>
                <c:formatCode>0.0%</c:formatCode>
                <c:ptCount val="6"/>
                <c:pt idx="0">
                  <c:v>4.8000824168011373E-2</c:v>
                </c:pt>
                <c:pt idx="1">
                  <c:v>6.6451238221986439E-2</c:v>
                </c:pt>
                <c:pt idx="2">
                  <c:v>0.24848292186089083</c:v>
                </c:pt>
                <c:pt idx="3">
                  <c:v>1.5845406036062214E-3</c:v>
                </c:pt>
                <c:pt idx="4">
                  <c:v>1.1306834782095993E-3</c:v>
                </c:pt>
                <c:pt idx="5">
                  <c:v>2.2474191761064246E-3</c:v>
                </c:pt>
              </c:numCache>
            </c:numRef>
          </c:val>
        </c:ser>
        <c:ser>
          <c:idx val="1"/>
          <c:order val="1"/>
          <c:tx>
            <c:strRef>
              <c:f>'Proportion of exp by econ class'!$C$111</c:f>
              <c:strCache>
                <c:ptCount val="1"/>
                <c:pt idx="0">
                  <c:v>Compensation of Employees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'Proportion of exp by econ class'!$D$109:$I$109</c:f>
              <c:strCache>
                <c:ptCount val="6"/>
                <c:pt idx="0">
                  <c:v>2010/2011</c:v>
                </c:pt>
                <c:pt idx="1">
                  <c:v>2011/2012</c:v>
                </c:pt>
                <c:pt idx="2">
                  <c:v>2012/2013</c:v>
                </c:pt>
                <c:pt idx="3">
                  <c:v>2013/2014</c:v>
                </c:pt>
                <c:pt idx="4">
                  <c:v>2014/2015</c:v>
                </c:pt>
                <c:pt idx="5">
                  <c:v>2015/2016</c:v>
                </c:pt>
              </c:strCache>
            </c:strRef>
          </c:cat>
          <c:val>
            <c:numRef>
              <c:f>'Proportion of exp by econ class'!$D$111:$I$111</c:f>
              <c:numCache>
                <c:formatCode>0.0%</c:formatCode>
                <c:ptCount val="6"/>
                <c:pt idx="0">
                  <c:v>0.66062088591456558</c:v>
                </c:pt>
                <c:pt idx="1">
                  <c:v>0.55709685271639731</c:v>
                </c:pt>
                <c:pt idx="2">
                  <c:v>0.49909452850506486</c:v>
                </c:pt>
                <c:pt idx="3">
                  <c:v>0.6743147923109768</c:v>
                </c:pt>
                <c:pt idx="4">
                  <c:v>0.68011453038388503</c:v>
                </c:pt>
                <c:pt idx="5">
                  <c:v>0.67305135137303718</c:v>
                </c:pt>
              </c:numCache>
            </c:numRef>
          </c:val>
        </c:ser>
        <c:ser>
          <c:idx val="2"/>
          <c:order val="2"/>
          <c:tx>
            <c:strRef>
              <c:f>'Proportion of exp by econ class'!$C$112</c:f>
              <c:strCache>
                <c:ptCount val="1"/>
                <c:pt idx="0">
                  <c:v>Goods and Services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'Proportion of exp by econ class'!$D$109:$I$109</c:f>
              <c:strCache>
                <c:ptCount val="6"/>
                <c:pt idx="0">
                  <c:v>2010/2011</c:v>
                </c:pt>
                <c:pt idx="1">
                  <c:v>2011/2012</c:v>
                </c:pt>
                <c:pt idx="2">
                  <c:v>2012/2013</c:v>
                </c:pt>
                <c:pt idx="3">
                  <c:v>2013/2014</c:v>
                </c:pt>
                <c:pt idx="4">
                  <c:v>2014/2015</c:v>
                </c:pt>
                <c:pt idx="5">
                  <c:v>2015/2016</c:v>
                </c:pt>
              </c:strCache>
            </c:strRef>
          </c:cat>
          <c:val>
            <c:numRef>
              <c:f>'Proportion of exp by econ class'!$D$112:$I$112</c:f>
              <c:numCache>
                <c:formatCode>0.0%</c:formatCode>
                <c:ptCount val="6"/>
                <c:pt idx="0">
                  <c:v>0.13992993898594475</c:v>
                </c:pt>
                <c:pt idx="1">
                  <c:v>0.19964449592986128</c:v>
                </c:pt>
                <c:pt idx="2">
                  <c:v>7.7686107883661981E-2</c:v>
                </c:pt>
                <c:pt idx="3">
                  <c:v>9.4454870585474152E-2</c:v>
                </c:pt>
                <c:pt idx="4">
                  <c:v>0.1021791048222055</c:v>
                </c:pt>
                <c:pt idx="5">
                  <c:v>0.14446935299888808</c:v>
                </c:pt>
              </c:numCache>
            </c:numRef>
          </c:val>
        </c:ser>
        <c:ser>
          <c:idx val="3"/>
          <c:order val="3"/>
          <c:tx>
            <c:strRef>
              <c:f>'Proportion of exp by econ class'!$C$113</c:f>
              <c:strCache>
                <c:ptCount val="1"/>
                <c:pt idx="0">
                  <c:v>Transfers and subsidies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'Proportion of exp by econ class'!$D$109:$I$109</c:f>
              <c:strCache>
                <c:ptCount val="6"/>
                <c:pt idx="0">
                  <c:v>2010/2011</c:v>
                </c:pt>
                <c:pt idx="1">
                  <c:v>2011/2012</c:v>
                </c:pt>
                <c:pt idx="2">
                  <c:v>2012/2013</c:v>
                </c:pt>
                <c:pt idx="3">
                  <c:v>2013/2014</c:v>
                </c:pt>
                <c:pt idx="4">
                  <c:v>2014/2015</c:v>
                </c:pt>
                <c:pt idx="5">
                  <c:v>2015/2016</c:v>
                </c:pt>
              </c:strCache>
            </c:strRef>
          </c:cat>
          <c:val>
            <c:numRef>
              <c:f>'Proportion of exp by econ class'!$D$113:$I$113</c:f>
              <c:numCache>
                <c:formatCode>0.0%</c:formatCode>
                <c:ptCount val="6"/>
                <c:pt idx="0">
                  <c:v>0.15144835093147829</c:v>
                </c:pt>
                <c:pt idx="1">
                  <c:v>0.17680741313175485</c:v>
                </c:pt>
                <c:pt idx="2">
                  <c:v>0.17473644175038244</c:v>
                </c:pt>
                <c:pt idx="3">
                  <c:v>0.22964579649994285</c:v>
                </c:pt>
                <c:pt idx="4">
                  <c:v>0.21654788902745553</c:v>
                </c:pt>
                <c:pt idx="5">
                  <c:v>0.18023187645196828</c:v>
                </c:pt>
              </c:numCache>
            </c:numRef>
          </c:val>
        </c:ser>
        <c:ser>
          <c:idx val="4"/>
          <c:order val="4"/>
          <c:tx>
            <c:strRef>
              <c:f>'Proportion of exp by econ class'!$C$114</c:f>
              <c:strCache>
                <c:ptCount val="1"/>
                <c:pt idx="0">
                  <c:v>Payments for Financial Assets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'Proportion of exp by econ class'!$D$109:$I$109</c:f>
              <c:strCache>
                <c:ptCount val="6"/>
                <c:pt idx="0">
                  <c:v>2010/2011</c:v>
                </c:pt>
                <c:pt idx="1">
                  <c:v>2011/2012</c:v>
                </c:pt>
                <c:pt idx="2">
                  <c:v>2012/2013</c:v>
                </c:pt>
                <c:pt idx="3">
                  <c:v>2013/2014</c:v>
                </c:pt>
                <c:pt idx="4">
                  <c:v>2014/2015</c:v>
                </c:pt>
                <c:pt idx="5">
                  <c:v>2015/2016</c:v>
                </c:pt>
              </c:strCache>
            </c:strRef>
          </c:cat>
          <c:val>
            <c:numRef>
              <c:f>'Proportion of exp by econ class'!$D$114:$I$114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2.7792288244486047E-5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7209232"/>
        <c:axId val="177209792"/>
      </c:barChart>
      <c:catAx>
        <c:axId val="177209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09792"/>
        <c:crosses val="autoZero"/>
        <c:auto val="1"/>
        <c:lblAlgn val="ctr"/>
        <c:lblOffset val="100"/>
        <c:noMultiLvlLbl val="0"/>
      </c:catAx>
      <c:valAx>
        <c:axId val="17720979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09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'No. of 5 yr olds'!$A$12</c:f>
              <c:strCache>
                <c:ptCount val="1"/>
                <c:pt idx="0">
                  <c:v>RSA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'No. of 5 yr olds'!$B$2:$G$2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'No. of 5 yr olds'!$B$12:$G$12</c:f>
              <c:numCache>
                <c:formatCode>#,##0</c:formatCode>
                <c:ptCount val="6"/>
                <c:pt idx="0">
                  <c:v>1041253</c:v>
                </c:pt>
                <c:pt idx="1">
                  <c:v>1054870</c:v>
                </c:pt>
                <c:pt idx="2">
                  <c:v>1071593</c:v>
                </c:pt>
                <c:pt idx="3">
                  <c:v>1090342</c:v>
                </c:pt>
                <c:pt idx="4">
                  <c:v>1111686</c:v>
                </c:pt>
                <c:pt idx="5">
                  <c:v>1144896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'No. of 5 yr olds'!$A$3</c:f>
              <c:strCache>
                <c:ptCount val="1"/>
                <c:pt idx="0">
                  <c:v>EC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'No. of 5 yr olds'!$B$2:$G$2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'No. of 5 yr olds'!$B$3:$G$3</c:f>
              <c:numCache>
                <c:formatCode>#,##0</c:formatCode>
                <c:ptCount val="6"/>
                <c:pt idx="0">
                  <c:v>147713</c:v>
                </c:pt>
                <c:pt idx="1">
                  <c:v>149948</c:v>
                </c:pt>
                <c:pt idx="2">
                  <c:v>152277</c:v>
                </c:pt>
                <c:pt idx="3">
                  <c:v>154553</c:v>
                </c:pt>
                <c:pt idx="4">
                  <c:v>156494</c:v>
                </c:pt>
                <c:pt idx="5">
                  <c:v>169121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'No. of 5 yr olds'!$A$4</c:f>
              <c:strCache>
                <c:ptCount val="1"/>
                <c:pt idx="0">
                  <c:v>FS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'No. of 5 yr olds'!$B$2:$G$2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'No. of 5 yr olds'!$B$4:$G$4</c:f>
              <c:numCache>
                <c:formatCode>#,##0</c:formatCode>
                <c:ptCount val="6"/>
                <c:pt idx="0">
                  <c:v>51387</c:v>
                </c:pt>
                <c:pt idx="1">
                  <c:v>50996</c:v>
                </c:pt>
                <c:pt idx="2">
                  <c:v>51082</c:v>
                </c:pt>
                <c:pt idx="3">
                  <c:v>51476</c:v>
                </c:pt>
                <c:pt idx="4">
                  <c:v>52247</c:v>
                </c:pt>
                <c:pt idx="5">
                  <c:v>53188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'No. of 5 yr olds'!$A$5</c:f>
              <c:strCache>
                <c:ptCount val="1"/>
                <c:pt idx="0">
                  <c:v>GP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'No. of 5 yr olds'!$B$2:$G$2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'No. of 5 yr olds'!$B$5:$G$5</c:f>
              <c:numCache>
                <c:formatCode>#,##0</c:formatCode>
                <c:ptCount val="6"/>
                <c:pt idx="0">
                  <c:v>205554</c:v>
                </c:pt>
                <c:pt idx="1">
                  <c:v>206977</c:v>
                </c:pt>
                <c:pt idx="2">
                  <c:v>210291</c:v>
                </c:pt>
                <c:pt idx="3">
                  <c:v>214700</c:v>
                </c:pt>
                <c:pt idx="4">
                  <c:v>219950</c:v>
                </c:pt>
                <c:pt idx="5">
                  <c:v>225418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'No. of 5 yr olds'!$A$6</c:f>
              <c:strCache>
                <c:ptCount val="1"/>
                <c:pt idx="0">
                  <c:v>KZN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'No. of 5 yr olds'!$B$2:$G$2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'No. of 5 yr olds'!$B$6:$G$6</c:f>
              <c:numCache>
                <c:formatCode>#,##0</c:formatCode>
                <c:ptCount val="6"/>
                <c:pt idx="0">
                  <c:v>240231</c:v>
                </c:pt>
                <c:pt idx="1">
                  <c:v>248172</c:v>
                </c:pt>
                <c:pt idx="2">
                  <c:v>254253</c:v>
                </c:pt>
                <c:pt idx="3">
                  <c:v>259197</c:v>
                </c:pt>
                <c:pt idx="4">
                  <c:v>263524</c:v>
                </c:pt>
                <c:pt idx="5">
                  <c:v>267593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'No. of 5 yr olds'!$A$7</c:f>
              <c:strCache>
                <c:ptCount val="1"/>
                <c:pt idx="0">
                  <c:v>LP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'No. of 5 yr olds'!$B$2:$G$2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'No. of 5 yr olds'!$B$7:$G$7</c:f>
              <c:numCache>
                <c:formatCode>#,##0</c:formatCode>
                <c:ptCount val="6"/>
                <c:pt idx="0">
                  <c:v>114021</c:v>
                </c:pt>
                <c:pt idx="1">
                  <c:v>115568</c:v>
                </c:pt>
                <c:pt idx="2">
                  <c:v>117829</c:v>
                </c:pt>
                <c:pt idx="3">
                  <c:v>120998</c:v>
                </c:pt>
                <c:pt idx="4">
                  <c:v>125361</c:v>
                </c:pt>
                <c:pt idx="5">
                  <c:v>130388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'No. of 5 yr olds'!$A$8</c:f>
              <c:strCache>
                <c:ptCount val="1"/>
                <c:pt idx="0">
                  <c:v>MP</c:v>
                </c:pt>
              </c:strCache>
            </c:strRef>
          </c:tx>
          <c:spPr>
            <a:ln w="3492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'No. of 5 yr olds'!$B$2:$G$2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'No. of 5 yr olds'!$B$8:$G$8</c:f>
              <c:numCache>
                <c:formatCode>#,##0</c:formatCode>
                <c:ptCount val="6"/>
                <c:pt idx="0">
                  <c:v>84916</c:v>
                </c:pt>
                <c:pt idx="1">
                  <c:v>84834</c:v>
                </c:pt>
                <c:pt idx="2">
                  <c:v>85613</c:v>
                </c:pt>
                <c:pt idx="3">
                  <c:v>87027</c:v>
                </c:pt>
                <c:pt idx="4">
                  <c:v>89146</c:v>
                </c:pt>
                <c:pt idx="5">
                  <c:v>91535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'No. of 5 yr olds'!$A$9</c:f>
              <c:strCache>
                <c:ptCount val="1"/>
                <c:pt idx="0">
                  <c:v>NC</c:v>
                </c:pt>
              </c:strCache>
            </c:strRef>
          </c:tx>
          <c:spPr>
            <a:ln w="38100" cap="rnd">
              <a:solidFill>
                <a:schemeClr val="accent2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'No. of 5 yr olds'!$B$2:$G$2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'No. of 5 yr olds'!$B$9:$G$9</c:f>
              <c:numCache>
                <c:formatCode>#,##0</c:formatCode>
                <c:ptCount val="6"/>
                <c:pt idx="0">
                  <c:v>21654</c:v>
                </c:pt>
                <c:pt idx="1">
                  <c:v>21182</c:v>
                </c:pt>
                <c:pt idx="2">
                  <c:v>21015</c:v>
                </c:pt>
                <c:pt idx="3">
                  <c:v>21063</c:v>
                </c:pt>
                <c:pt idx="4">
                  <c:v>21338</c:v>
                </c:pt>
                <c:pt idx="5">
                  <c:v>21718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'No. of 5 yr olds'!$A$10</c:f>
              <c:strCache>
                <c:ptCount val="1"/>
                <c:pt idx="0">
                  <c:v>NW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prstDash val="lgDashDot"/>
              <a:round/>
            </a:ln>
            <a:effectLst/>
          </c:spPr>
          <c:marker>
            <c:symbol val="none"/>
          </c:marker>
          <c:cat>
            <c:numRef>
              <c:f>'No. of 5 yr olds'!$B$2:$G$2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'No. of 5 yr olds'!$B$10:$G$10</c:f>
              <c:numCache>
                <c:formatCode>#,##0</c:formatCode>
                <c:ptCount val="6"/>
                <c:pt idx="0">
                  <c:v>72284</c:v>
                </c:pt>
                <c:pt idx="1">
                  <c:v>73321</c:v>
                </c:pt>
                <c:pt idx="2">
                  <c:v>74292</c:v>
                </c:pt>
                <c:pt idx="3">
                  <c:v>74961</c:v>
                </c:pt>
                <c:pt idx="4">
                  <c:v>75445</c:v>
                </c:pt>
                <c:pt idx="5">
                  <c:v>75835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'No. of 5 yr olds'!$A$11</c:f>
              <c:strCache>
                <c:ptCount val="1"/>
                <c:pt idx="0">
                  <c:v>WC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'No. of 5 yr olds'!$B$2:$G$2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'No. of 5 yr olds'!$B$11:$G$11</c:f>
              <c:numCache>
                <c:formatCode>#,##0</c:formatCode>
                <c:ptCount val="6"/>
                <c:pt idx="0">
                  <c:v>103493</c:v>
                </c:pt>
                <c:pt idx="1">
                  <c:v>103872</c:v>
                </c:pt>
                <c:pt idx="2">
                  <c:v>104941</c:v>
                </c:pt>
                <c:pt idx="3">
                  <c:v>106367</c:v>
                </c:pt>
                <c:pt idx="4">
                  <c:v>108181</c:v>
                </c:pt>
                <c:pt idx="5">
                  <c:v>110100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117936"/>
        <c:axId val="179118496"/>
      </c:lineChart>
      <c:catAx>
        <c:axId val="179117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118496"/>
        <c:crosses val="autoZero"/>
        <c:auto val="1"/>
        <c:lblAlgn val="ctr"/>
        <c:lblOffset val="100"/>
        <c:noMultiLvlLbl val="0"/>
      </c:catAx>
      <c:valAx>
        <c:axId val="179118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117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276225</xdr:colOff>
      <xdr:row>92</xdr:row>
      <xdr:rowOff>109536</xdr:rowOff>
    </xdr:from>
    <xdr:to>
      <xdr:col>21</xdr:col>
      <xdr:colOff>390525</xdr:colOff>
      <xdr:row>118</xdr:row>
      <xdr:rowOff>57149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176212</xdr:rowOff>
    </xdr:from>
    <xdr:to>
      <xdr:col>15</xdr:col>
      <xdr:colOff>114300</xdr:colOff>
      <xdr:row>33</xdr:row>
      <xdr:rowOff>28575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380999</xdr:colOff>
      <xdr:row>28</xdr:row>
      <xdr:rowOff>133350</xdr:rowOff>
    </xdr:from>
    <xdr:to>
      <xdr:col>31</xdr:col>
      <xdr:colOff>447674</xdr:colOff>
      <xdr:row>39</xdr:row>
      <xdr:rowOff>47625</xdr:rowOff>
    </xdr:to>
    <xdr:sp macro="" textlink="">
      <xdr:nvSpPr>
        <xdr:cNvPr id="3" name="TextBox 2"/>
        <xdr:cNvSpPr txBox="1"/>
      </xdr:nvSpPr>
      <xdr:spPr>
        <a:xfrm>
          <a:off x="19230974" y="6115050"/>
          <a:ext cx="3724275" cy="2009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/>
            <a:t>EC &amp;LP: This is perhaps due, mainly, to the fact that a significant number of Grade R learners of the appropriate school age are not in ordinary primary schools. Some provinces reflected GER values of more than 100% for the various GER groupings, suggesting that inappropriately-aged learners were enrolled in those groupings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topLeftCell="A24" workbookViewId="0">
      <selection activeCell="M39" sqref="M39"/>
    </sheetView>
  </sheetViews>
  <sheetFormatPr defaultRowHeight="15" x14ac:dyDescent="0.25"/>
  <cols>
    <col min="1" max="1" width="32.7109375" customWidth="1"/>
    <col min="2" max="2" width="19.85546875" customWidth="1"/>
    <col min="3" max="3" width="19.85546875" bestFit="1" customWidth="1"/>
    <col min="4" max="4" width="16.5703125" customWidth="1"/>
    <col min="5" max="5" width="14.85546875" customWidth="1"/>
    <col min="9" max="9" width="14.85546875" customWidth="1"/>
    <col min="10" max="10" width="9.5703125" style="3" bestFit="1" customWidth="1"/>
    <col min="11" max="11" width="29.7109375" customWidth="1"/>
    <col min="12" max="12" width="16.28515625" style="3" customWidth="1"/>
    <col min="13" max="13" width="18.140625" style="3" customWidth="1"/>
    <col min="14" max="14" width="16.140625" style="3" customWidth="1"/>
  </cols>
  <sheetData>
    <row r="1" spans="1:10" hidden="1" x14ac:dyDescent="0.25">
      <c r="G1" s="1" t="s">
        <v>0</v>
      </c>
      <c r="H1" s="1" t="s">
        <v>1</v>
      </c>
      <c r="I1" s="1" t="s">
        <v>2</v>
      </c>
      <c r="J1" s="2" t="s">
        <v>3</v>
      </c>
    </row>
    <row r="2" spans="1:10" hidden="1" x14ac:dyDescent="0.25">
      <c r="C2" t="s">
        <v>4</v>
      </c>
      <c r="G2" s="1"/>
      <c r="I2" t="s">
        <v>5</v>
      </c>
      <c r="J2" s="3">
        <v>859157.81048735848</v>
      </c>
    </row>
    <row r="3" spans="1:10" hidden="1" x14ac:dyDescent="0.25">
      <c r="C3" t="s">
        <v>6</v>
      </c>
      <c r="G3" s="1"/>
      <c r="I3" t="s">
        <v>7</v>
      </c>
      <c r="J3" s="3">
        <v>21542</v>
      </c>
    </row>
    <row r="4" spans="1:10" hidden="1" x14ac:dyDescent="0.25">
      <c r="A4" t="s">
        <v>8</v>
      </c>
      <c r="C4" t="s">
        <v>9</v>
      </c>
      <c r="G4" s="1"/>
      <c r="I4" t="s">
        <v>10</v>
      </c>
    </row>
    <row r="5" spans="1:10" hidden="1" x14ac:dyDescent="0.25">
      <c r="A5" t="s">
        <v>11</v>
      </c>
      <c r="G5" s="1"/>
      <c r="I5" t="s">
        <v>12</v>
      </c>
    </row>
    <row r="6" spans="1:10" hidden="1" x14ac:dyDescent="0.25">
      <c r="A6" t="s">
        <v>13</v>
      </c>
    </row>
    <row r="7" spans="1:10" hidden="1" x14ac:dyDescent="0.25">
      <c r="A7" t="s">
        <v>14</v>
      </c>
      <c r="G7" s="1" t="s">
        <v>15</v>
      </c>
      <c r="H7" s="1" t="s">
        <v>1</v>
      </c>
      <c r="I7" s="1" t="s">
        <v>2</v>
      </c>
      <c r="J7" s="2" t="s">
        <v>3</v>
      </c>
    </row>
    <row r="8" spans="1:10" hidden="1" x14ac:dyDescent="0.25">
      <c r="A8" t="s">
        <v>16</v>
      </c>
      <c r="G8" s="1"/>
      <c r="I8" t="s">
        <v>5</v>
      </c>
    </row>
    <row r="9" spans="1:10" hidden="1" x14ac:dyDescent="0.25">
      <c r="G9" s="1"/>
      <c r="I9" t="s">
        <v>7</v>
      </c>
    </row>
    <row r="10" spans="1:10" hidden="1" x14ac:dyDescent="0.25">
      <c r="G10" s="1"/>
      <c r="I10" t="s">
        <v>10</v>
      </c>
    </row>
    <row r="11" spans="1:10" hidden="1" x14ac:dyDescent="0.25">
      <c r="G11" s="1"/>
      <c r="I11" t="s">
        <v>12</v>
      </c>
    </row>
    <row r="12" spans="1:10" hidden="1" x14ac:dyDescent="0.25">
      <c r="G12" s="1"/>
    </row>
    <row r="13" spans="1:10" hidden="1" x14ac:dyDescent="0.25">
      <c r="G13" s="1" t="s">
        <v>17</v>
      </c>
      <c r="H13" s="1" t="s">
        <v>1</v>
      </c>
      <c r="I13" s="1" t="s">
        <v>2</v>
      </c>
      <c r="J13" s="2" t="s">
        <v>3</v>
      </c>
    </row>
    <row r="14" spans="1:10" hidden="1" x14ac:dyDescent="0.25">
      <c r="G14" s="1"/>
      <c r="I14" t="s">
        <v>5</v>
      </c>
    </row>
    <row r="15" spans="1:10" hidden="1" x14ac:dyDescent="0.25">
      <c r="G15" s="1"/>
      <c r="I15" t="s">
        <v>7</v>
      </c>
    </row>
    <row r="16" spans="1:10" hidden="1" x14ac:dyDescent="0.25">
      <c r="G16" s="1"/>
      <c r="I16" t="s">
        <v>10</v>
      </c>
    </row>
    <row r="17" spans="7:14" hidden="1" x14ac:dyDescent="0.25">
      <c r="G17" s="1"/>
      <c r="I17" t="s">
        <v>12</v>
      </c>
    </row>
    <row r="18" spans="7:14" hidden="1" x14ac:dyDescent="0.25">
      <c r="G18" s="1"/>
    </row>
    <row r="19" spans="7:14" hidden="1" x14ac:dyDescent="0.25">
      <c r="G19" s="1" t="s">
        <v>18</v>
      </c>
      <c r="H19" s="1" t="s">
        <v>1</v>
      </c>
      <c r="I19" s="1" t="s">
        <v>2</v>
      </c>
      <c r="J19" s="2" t="s">
        <v>3</v>
      </c>
    </row>
    <row r="20" spans="7:14" hidden="1" x14ac:dyDescent="0.25">
      <c r="G20" s="1"/>
      <c r="I20" t="s">
        <v>5</v>
      </c>
    </row>
    <row r="21" spans="7:14" hidden="1" x14ac:dyDescent="0.25">
      <c r="G21" s="1"/>
      <c r="I21" t="s">
        <v>7</v>
      </c>
    </row>
    <row r="22" spans="7:14" hidden="1" x14ac:dyDescent="0.25">
      <c r="G22" s="1"/>
      <c r="I22" t="s">
        <v>10</v>
      </c>
    </row>
    <row r="23" spans="7:14" hidden="1" x14ac:dyDescent="0.25">
      <c r="G23" s="1"/>
      <c r="I23" t="s">
        <v>12</v>
      </c>
    </row>
    <row r="24" spans="7:14" x14ac:dyDescent="0.25">
      <c r="G24" s="1"/>
    </row>
    <row r="25" spans="7:14" ht="15.75" thickBot="1" x14ac:dyDescent="0.3">
      <c r="G25" s="1"/>
    </row>
    <row r="26" spans="7:14" ht="15.75" thickBot="1" x14ac:dyDescent="0.3">
      <c r="G26" s="1"/>
      <c r="K26" s="109" t="s">
        <v>19</v>
      </c>
      <c r="L26" s="110"/>
      <c r="M26" s="110"/>
      <c r="N26" s="111"/>
    </row>
    <row r="27" spans="7:14" ht="24.75" thickBot="1" x14ac:dyDescent="0.3">
      <c r="G27" s="1"/>
      <c r="K27" s="4" t="s">
        <v>25</v>
      </c>
      <c r="L27" s="7" t="s">
        <v>22</v>
      </c>
      <c r="M27" s="7" t="s">
        <v>23</v>
      </c>
      <c r="N27" s="7" t="s">
        <v>24</v>
      </c>
    </row>
    <row r="28" spans="7:14" ht="15.75" thickBot="1" x14ac:dyDescent="0.3">
      <c r="G28" s="1"/>
      <c r="K28" s="8" t="s">
        <v>31</v>
      </c>
      <c r="L28" s="11">
        <v>3.5</v>
      </c>
      <c r="M28" s="11">
        <v>9.3000000000000007</v>
      </c>
      <c r="N28" s="11">
        <f>AVERAGE(L28:M28)</f>
        <v>6.4</v>
      </c>
    </row>
    <row r="29" spans="7:14" ht="15.75" thickBot="1" x14ac:dyDescent="0.3">
      <c r="K29" s="12" t="s">
        <v>36</v>
      </c>
      <c r="L29" s="15">
        <v>1989659</v>
      </c>
      <c r="M29" s="15">
        <f>(92.4*1.059)*M30</f>
        <v>3939211.8612000002</v>
      </c>
      <c r="N29" s="15">
        <f>(92.4*1.059)*N30</f>
        <v>2720665.8864000002</v>
      </c>
    </row>
    <row r="30" spans="7:14" ht="15.75" hidden="1" thickBot="1" x14ac:dyDescent="0.3">
      <c r="K30" s="18" t="s">
        <v>38</v>
      </c>
      <c r="L30" s="19">
        <v>21542</v>
      </c>
      <c r="M30" s="19">
        <v>40257</v>
      </c>
      <c r="N30" s="19">
        <v>27804</v>
      </c>
    </row>
    <row r="31" spans="7:14" ht="24.75" thickBot="1" x14ac:dyDescent="0.3">
      <c r="K31" s="16" t="s">
        <v>41</v>
      </c>
      <c r="L31" s="20">
        <v>84566</v>
      </c>
      <c r="M31" s="20">
        <f>481334+579229</f>
        <v>1060563</v>
      </c>
      <c r="N31" s="20">
        <f>481334+258154</f>
        <v>739488</v>
      </c>
    </row>
    <row r="32" spans="7:14" x14ac:dyDescent="0.25">
      <c r="K32" s="126"/>
      <c r="L32" s="127"/>
      <c r="M32" s="127"/>
      <c r="N32" s="127"/>
    </row>
    <row r="33" spans="1:14" ht="15.75" thickBot="1" x14ac:dyDescent="0.3"/>
    <row r="34" spans="1:14" ht="24.75" thickBot="1" x14ac:dyDescent="0.3">
      <c r="D34" s="3">
        <f>D42-C42</f>
        <v>18715</v>
      </c>
      <c r="K34" s="7" t="s">
        <v>121</v>
      </c>
      <c r="L34" s="7" t="s">
        <v>22</v>
      </c>
      <c r="M34" s="7" t="s">
        <v>23</v>
      </c>
      <c r="N34" s="7" t="s">
        <v>24</v>
      </c>
    </row>
    <row r="35" spans="1:14" ht="15.75" thickBot="1" x14ac:dyDescent="0.3">
      <c r="K35" s="99" t="s">
        <v>44</v>
      </c>
      <c r="L35" s="100">
        <v>2956177</v>
      </c>
      <c r="M35" s="100">
        <f>(M28*1144896)+(M31)</f>
        <v>11708095.800000001</v>
      </c>
      <c r="N35" s="100">
        <f>(N28*1144896)+(N31)</f>
        <v>8066822.4000000004</v>
      </c>
    </row>
    <row r="36" spans="1:14" ht="15.75" thickBot="1" x14ac:dyDescent="0.3"/>
    <row r="37" spans="1:14" ht="15.75" thickBot="1" x14ac:dyDescent="0.3">
      <c r="K37" s="109" t="s">
        <v>122</v>
      </c>
      <c r="L37" s="110"/>
      <c r="M37" s="110"/>
      <c r="N37" s="111"/>
    </row>
    <row r="38" spans="1:14" ht="24.75" thickBot="1" x14ac:dyDescent="0.3">
      <c r="K38" s="4" t="s">
        <v>45</v>
      </c>
      <c r="L38" s="7" t="s">
        <v>22</v>
      </c>
      <c r="M38" s="7" t="s">
        <v>23</v>
      </c>
      <c r="N38" s="7" t="s">
        <v>24</v>
      </c>
    </row>
    <row r="39" spans="1:14" ht="24.75" thickBot="1" x14ac:dyDescent="0.3">
      <c r="A39" s="4" t="s">
        <v>20</v>
      </c>
      <c r="B39" s="5" t="s">
        <v>21</v>
      </c>
      <c r="C39" s="6" t="s">
        <v>22</v>
      </c>
      <c r="D39" s="6" t="s">
        <v>23</v>
      </c>
      <c r="E39" s="6" t="s">
        <v>24</v>
      </c>
      <c r="K39" s="8" t="s">
        <v>46</v>
      </c>
      <c r="L39" s="21">
        <f>L35*1.059*1.12*3</f>
        <v>10518787.248480001</v>
      </c>
      <c r="M39" s="21">
        <f>(M35*1.059*1.12*3)</f>
        <v>41660214.799392</v>
      </c>
      <c r="N39" s="21">
        <f>N35*1.059*1.12*3</f>
        <v>28703690.136575997</v>
      </c>
    </row>
    <row r="40" spans="1:14" ht="15.75" thickBot="1" x14ac:dyDescent="0.3">
      <c r="A40" s="8" t="s">
        <v>26</v>
      </c>
      <c r="B40" s="9" t="s">
        <v>27</v>
      </c>
      <c r="C40" s="10" t="s">
        <v>28</v>
      </c>
      <c r="D40" s="10" t="s">
        <v>29</v>
      </c>
      <c r="E40" s="10" t="s">
        <v>30</v>
      </c>
    </row>
    <row r="41" spans="1:14" ht="15.75" thickBot="1" x14ac:dyDescent="0.3">
      <c r="A41" s="12" t="s">
        <v>32</v>
      </c>
      <c r="B41" s="9" t="s">
        <v>27</v>
      </c>
      <c r="C41" s="13" t="s">
        <v>33</v>
      </c>
      <c r="D41" s="13" t="s">
        <v>34</v>
      </c>
      <c r="E41" s="14" t="s">
        <v>35</v>
      </c>
    </row>
    <row r="42" spans="1:14" ht="15.75" thickBot="1" x14ac:dyDescent="0.3">
      <c r="A42" s="16" t="s">
        <v>37</v>
      </c>
      <c r="B42" s="9" t="s">
        <v>27</v>
      </c>
      <c r="C42" s="17">
        <v>21542</v>
      </c>
      <c r="D42" s="17">
        <v>40257</v>
      </c>
      <c r="E42" s="17">
        <v>27804</v>
      </c>
    </row>
    <row r="43" spans="1:14" ht="15.75" thickBot="1" x14ac:dyDescent="0.3">
      <c r="A43" s="112" t="s">
        <v>39</v>
      </c>
      <c r="B43" s="9" t="s">
        <v>40</v>
      </c>
      <c r="C43" s="17">
        <v>10933</v>
      </c>
      <c r="D43" s="17">
        <v>0</v>
      </c>
      <c r="E43" s="17">
        <v>7183</v>
      </c>
    </row>
    <row r="44" spans="1:14" ht="15.75" thickBot="1" x14ac:dyDescent="0.3">
      <c r="A44" s="113"/>
      <c r="B44" s="9" t="s">
        <v>42</v>
      </c>
      <c r="C44" s="17">
        <v>4619</v>
      </c>
      <c r="D44" s="17">
        <v>0</v>
      </c>
      <c r="E44" s="17">
        <v>12280</v>
      </c>
    </row>
    <row r="45" spans="1:14" ht="15.75" thickBot="1" x14ac:dyDescent="0.3">
      <c r="A45" s="114"/>
      <c r="B45" s="9" t="s">
        <v>43</v>
      </c>
      <c r="C45" s="17">
        <v>5990</v>
      </c>
      <c r="D45" s="17">
        <v>40257</v>
      </c>
      <c r="E45" s="17">
        <v>8341</v>
      </c>
    </row>
  </sheetData>
  <mergeCells count="3">
    <mergeCell ref="K26:N26"/>
    <mergeCell ref="A43:A45"/>
    <mergeCell ref="K37:N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"/>
  <sheetViews>
    <sheetView topLeftCell="A73" workbookViewId="0">
      <selection activeCell="E87" sqref="E87"/>
    </sheetView>
  </sheetViews>
  <sheetFormatPr defaultRowHeight="15" x14ac:dyDescent="0.25"/>
  <cols>
    <col min="1" max="1" width="53.140625" bestFit="1" customWidth="1"/>
    <col min="2" max="4" width="10.85546875" style="3" bestFit="1" customWidth="1"/>
    <col min="5" max="5" width="26.140625" customWidth="1"/>
    <col min="6" max="6" width="53.140625" bestFit="1" customWidth="1"/>
    <col min="7" max="8" width="10.85546875" bestFit="1" customWidth="1"/>
    <col min="9" max="9" width="15.28515625" style="53" bestFit="1" customWidth="1"/>
    <col min="10" max="10" width="15.7109375" style="53" customWidth="1"/>
    <col min="14" max="14" width="52.42578125" bestFit="1" customWidth="1"/>
    <col min="15" max="17" width="12" bestFit="1" customWidth="1"/>
    <col min="18" max="18" width="53.140625" bestFit="1" customWidth="1"/>
    <col min="19" max="19" width="12" bestFit="1" customWidth="1"/>
    <col min="20" max="20" width="10.85546875" bestFit="1" customWidth="1"/>
    <col min="21" max="21" width="12" bestFit="1" customWidth="1"/>
  </cols>
  <sheetData>
    <row r="1" spans="1:13" ht="27.75" customHeight="1" thickBot="1" x14ac:dyDescent="0.3">
      <c r="A1" s="22"/>
      <c r="B1" s="23" t="s">
        <v>47</v>
      </c>
      <c r="C1" s="23" t="s">
        <v>48</v>
      </c>
      <c r="D1" s="23" t="s">
        <v>48</v>
      </c>
      <c r="E1" s="24" t="s">
        <v>0</v>
      </c>
      <c r="F1" s="25" t="s">
        <v>15</v>
      </c>
      <c r="G1" s="25" t="s">
        <v>49</v>
      </c>
      <c r="H1" s="25" t="s">
        <v>17</v>
      </c>
      <c r="I1" s="115" t="s">
        <v>50</v>
      </c>
      <c r="J1" s="116"/>
    </row>
    <row r="2" spans="1:13" ht="33" customHeight="1" thickBot="1" x14ac:dyDescent="0.3">
      <c r="A2" s="26" t="s">
        <v>45</v>
      </c>
      <c r="B2" s="117" t="s">
        <v>51</v>
      </c>
      <c r="C2" s="118"/>
      <c r="D2" s="119"/>
      <c r="E2" s="27" t="s">
        <v>52</v>
      </c>
      <c r="F2" s="28" t="s">
        <v>53</v>
      </c>
      <c r="G2" s="28"/>
      <c r="H2" s="28"/>
      <c r="I2" s="29" t="s">
        <v>54</v>
      </c>
      <c r="J2" s="29" t="s">
        <v>55</v>
      </c>
    </row>
    <row r="3" spans="1:13" x14ac:dyDescent="0.25">
      <c r="A3" s="30" t="s">
        <v>56</v>
      </c>
      <c r="B3" s="31">
        <v>21044937</v>
      </c>
      <c r="C3" s="31">
        <v>21843850</v>
      </c>
      <c r="D3" s="31">
        <v>22323628</v>
      </c>
      <c r="E3" s="32">
        <v>23041162</v>
      </c>
      <c r="F3" s="32">
        <v>24862261</v>
      </c>
      <c r="G3" s="32">
        <v>26461113</v>
      </c>
      <c r="H3" s="32">
        <v>28031436</v>
      </c>
      <c r="I3" s="33">
        <v>7.9036769065726764E-2</v>
      </c>
      <c r="J3" s="33">
        <v>6.7530576393079356E-2</v>
      </c>
    </row>
    <row r="4" spans="1:13" x14ac:dyDescent="0.25">
      <c r="A4" s="34" t="s">
        <v>127</v>
      </c>
      <c r="B4" s="35">
        <v>5887650</v>
      </c>
      <c r="C4" s="35">
        <v>6399099</v>
      </c>
      <c r="D4" s="35">
        <v>6415186</v>
      </c>
      <c r="E4" s="36">
        <v>7607263</v>
      </c>
      <c r="F4" s="36">
        <v>8294966</v>
      </c>
      <c r="G4" s="36">
        <v>8697027</v>
      </c>
      <c r="H4" s="36">
        <v>9201454</v>
      </c>
      <c r="I4" s="37"/>
      <c r="J4" s="37"/>
    </row>
    <row r="5" spans="1:13" x14ac:dyDescent="0.25">
      <c r="A5" s="34" t="s">
        <v>128</v>
      </c>
      <c r="B5" s="35">
        <v>14138748</v>
      </c>
      <c r="C5" s="35">
        <v>14372911</v>
      </c>
      <c r="D5" s="35">
        <v>14826535</v>
      </c>
      <c r="E5" s="36">
        <v>14927210</v>
      </c>
      <c r="F5" s="36">
        <v>15313299</v>
      </c>
      <c r="G5" s="36">
        <v>16472823</v>
      </c>
      <c r="H5" s="36">
        <v>17463826</v>
      </c>
      <c r="I5" s="37"/>
      <c r="J5" s="37"/>
    </row>
    <row r="6" spans="1:13" x14ac:dyDescent="0.25">
      <c r="A6" s="128" t="s">
        <v>129</v>
      </c>
      <c r="B6" s="129">
        <f>SUM(B4:B5)</f>
        <v>20026398</v>
      </c>
      <c r="C6" s="129">
        <f t="shared" ref="C6:J6" si="0">SUM(C4:C5)</f>
        <v>20772010</v>
      </c>
      <c r="D6" s="129">
        <f t="shared" si="0"/>
        <v>21241721</v>
      </c>
      <c r="E6" s="129">
        <f t="shared" si="0"/>
        <v>22534473</v>
      </c>
      <c r="F6" s="129">
        <f t="shared" si="0"/>
        <v>23608265</v>
      </c>
      <c r="G6" s="129">
        <f t="shared" si="0"/>
        <v>25169850</v>
      </c>
      <c r="H6" s="129">
        <f t="shared" si="0"/>
        <v>26665280</v>
      </c>
      <c r="I6" s="129">
        <f t="shared" si="0"/>
        <v>0</v>
      </c>
      <c r="J6" s="129">
        <f t="shared" si="0"/>
        <v>0</v>
      </c>
    </row>
    <row r="7" spans="1:13" x14ac:dyDescent="0.25">
      <c r="A7" s="34" t="s">
        <v>57</v>
      </c>
      <c r="B7" s="35">
        <v>1722180</v>
      </c>
      <c r="C7" s="35">
        <v>1724379</v>
      </c>
      <c r="D7" s="35">
        <v>1725636</v>
      </c>
      <c r="E7" s="36">
        <v>1757431</v>
      </c>
      <c r="F7" s="36"/>
      <c r="G7" s="36"/>
      <c r="H7" s="36"/>
      <c r="I7" s="37"/>
      <c r="J7" s="37"/>
    </row>
    <row r="8" spans="1:13" x14ac:dyDescent="0.25">
      <c r="A8" s="128" t="s">
        <v>58</v>
      </c>
      <c r="B8" s="129">
        <f>B6/B7</f>
        <v>11.628516182977389</v>
      </c>
      <c r="C8" s="129">
        <f t="shared" ref="C8:E8" si="1">C6/C7</f>
        <v>12.04608151688231</v>
      </c>
      <c r="D8" s="129">
        <f t="shared" si="1"/>
        <v>12.309502699294637</v>
      </c>
      <c r="E8" s="129">
        <f t="shared" si="1"/>
        <v>12.822394165119427</v>
      </c>
      <c r="F8" s="130"/>
      <c r="G8" s="130"/>
      <c r="H8" s="130"/>
      <c r="I8" s="131"/>
      <c r="J8" s="131"/>
    </row>
    <row r="9" spans="1:13" x14ac:dyDescent="0.25">
      <c r="A9" s="34" t="s">
        <v>58</v>
      </c>
      <c r="B9" s="35">
        <f>B3/B7</f>
        <v>12.219940424345888</v>
      </c>
      <c r="C9" s="35">
        <f t="shared" ref="C9:E9" si="2">C3/C7</f>
        <v>12.667661807526072</v>
      </c>
      <c r="D9" s="35">
        <f t="shared" si="2"/>
        <v>12.936464005155202</v>
      </c>
      <c r="E9" s="38">
        <f t="shared" si="2"/>
        <v>13.110706480083714</v>
      </c>
      <c r="F9" s="36"/>
      <c r="G9" s="36"/>
      <c r="H9" s="36"/>
      <c r="I9" s="37"/>
      <c r="J9" s="37"/>
    </row>
    <row r="10" spans="1:13" x14ac:dyDescent="0.25">
      <c r="A10" s="134">
        <v>0.7</v>
      </c>
      <c r="B10" s="137">
        <f>B8*0.7</f>
        <v>8.1399613280841727</v>
      </c>
      <c r="C10" s="137">
        <f>C8*0.7</f>
        <v>8.4322570618176158</v>
      </c>
      <c r="D10" s="137">
        <f t="shared" ref="C10:E11" si="3">D8*0.7</f>
        <v>8.6166518895062456</v>
      </c>
      <c r="E10" s="137">
        <f t="shared" si="3"/>
        <v>8.9756759155835972</v>
      </c>
      <c r="F10" s="130">
        <f>F6*0.7</f>
        <v>16525785.499999998</v>
      </c>
      <c r="G10" s="130">
        <f t="shared" ref="G10:H10" si="4">G6*0.7</f>
        <v>17618895</v>
      </c>
      <c r="H10" s="130">
        <f t="shared" si="4"/>
        <v>18665696</v>
      </c>
      <c r="I10" s="131"/>
      <c r="J10" s="131"/>
    </row>
    <row r="11" spans="1:13" x14ac:dyDescent="0.25">
      <c r="A11" s="39">
        <v>0.7</v>
      </c>
      <c r="B11" s="40">
        <f>B9*0.7</f>
        <v>8.5539582970421204</v>
      </c>
      <c r="C11" s="40">
        <f t="shared" si="3"/>
        <v>8.8673632652682493</v>
      </c>
      <c r="D11" s="40">
        <f t="shared" si="3"/>
        <v>9.0555248036086411</v>
      </c>
      <c r="E11" s="40">
        <f t="shared" si="3"/>
        <v>9.1774945360585996</v>
      </c>
      <c r="F11" s="40">
        <f t="shared" ref="F11:J11" si="5">F3*0.7</f>
        <v>17403582.699999999</v>
      </c>
      <c r="G11" s="40">
        <f t="shared" si="5"/>
        <v>18522779.099999998</v>
      </c>
      <c r="H11" s="40">
        <f t="shared" si="5"/>
        <v>19622005.199999999</v>
      </c>
      <c r="I11" s="41">
        <f t="shared" si="5"/>
        <v>5.5325738346008728E-2</v>
      </c>
      <c r="J11" s="41">
        <f t="shared" si="5"/>
        <v>4.7271403475155543E-2</v>
      </c>
    </row>
    <row r="12" spans="1:13" x14ac:dyDescent="0.25">
      <c r="A12" s="42" t="s">
        <v>59</v>
      </c>
      <c r="B12" s="43">
        <v>7648596</v>
      </c>
      <c r="C12" s="43">
        <v>8079652</v>
      </c>
      <c r="D12" s="43">
        <v>8540779</v>
      </c>
      <c r="E12" s="44">
        <v>8926177</v>
      </c>
      <c r="F12" s="44">
        <v>9078437</v>
      </c>
      <c r="G12" s="44">
        <v>9733329</v>
      </c>
      <c r="H12" s="44">
        <v>10368820</v>
      </c>
      <c r="I12" s="45">
        <v>1.7057694464270634E-2</v>
      </c>
      <c r="J12" s="45">
        <v>5.1206280596290288E-2</v>
      </c>
      <c r="M12" s="46"/>
    </row>
    <row r="13" spans="1:13" x14ac:dyDescent="0.25">
      <c r="A13" s="34" t="s">
        <v>127</v>
      </c>
      <c r="B13" s="35">
        <v>4310051</v>
      </c>
      <c r="C13" s="35">
        <v>4587334</v>
      </c>
      <c r="D13" s="35">
        <v>4892694</v>
      </c>
      <c r="E13" s="36">
        <v>5151780</v>
      </c>
      <c r="F13" s="36">
        <v>5112933</v>
      </c>
      <c r="G13" s="36">
        <v>5491748</v>
      </c>
      <c r="H13" s="36">
        <v>5851022</v>
      </c>
      <c r="I13" s="37"/>
      <c r="J13" s="37"/>
      <c r="M13" s="46"/>
    </row>
    <row r="14" spans="1:13" x14ac:dyDescent="0.25">
      <c r="A14" s="34" t="s">
        <v>128</v>
      </c>
      <c r="B14" s="35">
        <v>2997865</v>
      </c>
      <c r="C14" s="35">
        <v>3126068</v>
      </c>
      <c r="D14" s="35">
        <v>3278285</v>
      </c>
      <c r="E14" s="36">
        <v>3558556</v>
      </c>
      <c r="F14" s="36">
        <v>3527398</v>
      </c>
      <c r="G14" s="36">
        <v>3783351</v>
      </c>
      <c r="H14" s="36">
        <v>4030809</v>
      </c>
      <c r="I14" s="37"/>
      <c r="J14" s="37"/>
      <c r="M14" s="46"/>
    </row>
    <row r="15" spans="1:13" x14ac:dyDescent="0.25">
      <c r="A15" s="128" t="s">
        <v>129</v>
      </c>
      <c r="B15" s="129">
        <f>SUM(B13:B14)</f>
        <v>7307916</v>
      </c>
      <c r="C15" s="129">
        <f t="shared" ref="C15:J15" si="6">SUM(C13:C14)</f>
        <v>7713402</v>
      </c>
      <c r="D15" s="129">
        <f t="shared" si="6"/>
        <v>8170979</v>
      </c>
      <c r="E15" s="129">
        <f t="shared" si="6"/>
        <v>8710336</v>
      </c>
      <c r="F15" s="129">
        <f t="shared" si="6"/>
        <v>8640331</v>
      </c>
      <c r="G15" s="129">
        <f t="shared" si="6"/>
        <v>9275099</v>
      </c>
      <c r="H15" s="129">
        <f t="shared" si="6"/>
        <v>9881831</v>
      </c>
      <c r="I15" s="129">
        <f t="shared" si="6"/>
        <v>0</v>
      </c>
      <c r="J15" s="129">
        <f t="shared" si="6"/>
        <v>0</v>
      </c>
      <c r="M15" s="46"/>
    </row>
    <row r="16" spans="1:13" x14ac:dyDescent="0.25">
      <c r="A16" s="34" t="s">
        <v>57</v>
      </c>
      <c r="B16" s="35">
        <v>615709</v>
      </c>
      <c r="C16" s="35">
        <v>617435</v>
      </c>
      <c r="D16" s="35">
        <v>621488</v>
      </c>
      <c r="E16" s="36">
        <v>629528</v>
      </c>
      <c r="F16" s="36"/>
      <c r="G16" s="36"/>
      <c r="H16" s="36"/>
      <c r="I16" s="37"/>
      <c r="J16" s="37"/>
      <c r="M16" s="46"/>
    </row>
    <row r="17" spans="1:13" x14ac:dyDescent="0.25">
      <c r="A17" s="128" t="s">
        <v>58</v>
      </c>
      <c r="B17" s="129">
        <f>B15/B16</f>
        <v>11.869106996974219</v>
      </c>
      <c r="C17" s="129">
        <f t="shared" ref="C17:E17" si="7">C15/C16</f>
        <v>12.492654287495849</v>
      </c>
      <c r="D17" s="129">
        <f t="shared" si="7"/>
        <v>13.147444520248179</v>
      </c>
      <c r="E17" s="129">
        <f t="shared" si="7"/>
        <v>13.836296399842421</v>
      </c>
      <c r="F17" s="130"/>
      <c r="G17" s="130"/>
      <c r="H17" s="130"/>
      <c r="I17" s="131"/>
      <c r="J17" s="131"/>
      <c r="M17" s="46"/>
    </row>
    <row r="18" spans="1:13" x14ac:dyDescent="0.25">
      <c r="A18" s="34" t="s">
        <v>58</v>
      </c>
      <c r="B18" s="35">
        <f>B12/B16</f>
        <v>12.422420331682662</v>
      </c>
      <c r="C18" s="35">
        <f t="shared" ref="C18:E18" si="8">C12/C16</f>
        <v>13.085834136386826</v>
      </c>
      <c r="D18" s="35">
        <f t="shared" si="8"/>
        <v>13.742468076616122</v>
      </c>
      <c r="E18" s="38">
        <f t="shared" si="8"/>
        <v>14.179158035861789</v>
      </c>
      <c r="F18" s="36"/>
      <c r="G18" s="36"/>
      <c r="H18" s="36"/>
      <c r="I18" s="37"/>
      <c r="J18" s="37"/>
      <c r="M18" s="46"/>
    </row>
    <row r="19" spans="1:13" x14ac:dyDescent="0.25">
      <c r="A19" s="134">
        <v>0.7</v>
      </c>
      <c r="B19" s="137">
        <f>B17*0.7</f>
        <v>8.3083748978819525</v>
      </c>
      <c r="C19" s="137">
        <f>C17*0.7</f>
        <v>8.7448580012470938</v>
      </c>
      <c r="D19" s="137">
        <f t="shared" ref="D19:E19" si="9">D17*0.7</f>
        <v>9.2032111641737249</v>
      </c>
      <c r="E19" s="137">
        <f t="shared" si="9"/>
        <v>9.6854074798896939</v>
      </c>
      <c r="F19" s="130">
        <f>F15*0.7</f>
        <v>6048231.6999999993</v>
      </c>
      <c r="G19" s="130">
        <f t="shared" ref="G19:H19" si="10">G15*0.7</f>
        <v>6492569.2999999998</v>
      </c>
      <c r="H19" s="130">
        <f t="shared" si="10"/>
        <v>6917281.6999999993</v>
      </c>
      <c r="I19" s="131"/>
      <c r="J19" s="131"/>
      <c r="M19" s="46"/>
    </row>
    <row r="20" spans="1:13" x14ac:dyDescent="0.25">
      <c r="A20" s="39">
        <v>0.7</v>
      </c>
      <c r="B20" s="40">
        <f>B18*0.7</f>
        <v>8.6956942321778623</v>
      </c>
      <c r="C20" s="40">
        <f t="shared" ref="C20:E20" si="11">C18*0.7</f>
        <v>9.1600838954707768</v>
      </c>
      <c r="D20" s="40">
        <f t="shared" si="11"/>
        <v>9.6197276536312852</v>
      </c>
      <c r="E20" s="40">
        <f t="shared" si="11"/>
        <v>9.9254106251032521</v>
      </c>
      <c r="F20" s="40">
        <f t="shared" ref="F20:J20" si="12">F12*0.7</f>
        <v>6354905.8999999994</v>
      </c>
      <c r="G20" s="40">
        <f t="shared" si="12"/>
        <v>6813330.2999999998</v>
      </c>
      <c r="H20" s="40">
        <f t="shared" si="12"/>
        <v>7258174</v>
      </c>
      <c r="I20" s="41">
        <f t="shared" si="12"/>
        <v>1.1940386124989443E-2</v>
      </c>
      <c r="J20" s="41">
        <f t="shared" si="12"/>
        <v>3.5844396417403196E-2</v>
      </c>
    </row>
    <row r="21" spans="1:13" x14ac:dyDescent="0.25">
      <c r="A21" s="42" t="s">
        <v>60</v>
      </c>
      <c r="B21" s="43">
        <v>19472806</v>
      </c>
      <c r="C21" s="43">
        <v>21225396</v>
      </c>
      <c r="D21" s="43">
        <v>23304740</v>
      </c>
      <c r="E21" s="44">
        <v>26405176</v>
      </c>
      <c r="F21" s="44">
        <v>28624341</v>
      </c>
      <c r="G21" s="44">
        <v>30064102</v>
      </c>
      <c r="H21" s="44">
        <v>31807818</v>
      </c>
      <c r="I21" s="45">
        <v>8.4042802820174289E-2</v>
      </c>
      <c r="J21" s="45">
        <v>6.4016273765933773E-2</v>
      </c>
      <c r="M21" s="47"/>
    </row>
    <row r="22" spans="1:13" x14ac:dyDescent="0.25">
      <c r="A22" s="34" t="s">
        <v>127</v>
      </c>
      <c r="B22" s="35">
        <v>10817601</v>
      </c>
      <c r="C22" s="35">
        <v>11762967</v>
      </c>
      <c r="D22" s="35">
        <v>12325850</v>
      </c>
      <c r="E22" s="36">
        <v>14671619</v>
      </c>
      <c r="F22" s="36">
        <v>15469718</v>
      </c>
      <c r="G22" s="36">
        <v>16246457</v>
      </c>
      <c r="H22" s="36">
        <v>17188749</v>
      </c>
      <c r="I22" s="37"/>
      <c r="J22" s="37"/>
      <c r="M22" s="47"/>
    </row>
    <row r="23" spans="1:13" x14ac:dyDescent="0.25">
      <c r="A23" s="34" t="s">
        <v>128</v>
      </c>
      <c r="B23" s="35">
        <v>7909925</v>
      </c>
      <c r="C23" s="35">
        <v>8652265</v>
      </c>
      <c r="D23" s="35">
        <v>10142584</v>
      </c>
      <c r="E23" s="36">
        <v>11321733</v>
      </c>
      <c r="F23" s="36">
        <v>12201047</v>
      </c>
      <c r="G23" s="36">
        <v>12814634</v>
      </c>
      <c r="H23" s="36">
        <v>13557883</v>
      </c>
      <c r="I23" s="37"/>
      <c r="J23" s="37"/>
      <c r="M23" s="47"/>
    </row>
    <row r="24" spans="1:13" x14ac:dyDescent="0.25">
      <c r="A24" s="128" t="s">
        <v>129</v>
      </c>
      <c r="B24" s="129">
        <f>SUM(B22:B23)</f>
        <v>18727526</v>
      </c>
      <c r="C24" s="129">
        <f t="shared" ref="C24:J24" si="13">SUM(C22:C23)</f>
        <v>20415232</v>
      </c>
      <c r="D24" s="129">
        <f t="shared" si="13"/>
        <v>22468434</v>
      </c>
      <c r="E24" s="129">
        <f t="shared" si="13"/>
        <v>25993352</v>
      </c>
      <c r="F24" s="129">
        <f t="shared" si="13"/>
        <v>27670765</v>
      </c>
      <c r="G24" s="129">
        <f t="shared" si="13"/>
        <v>29061091</v>
      </c>
      <c r="H24" s="129">
        <f t="shared" si="13"/>
        <v>30746632</v>
      </c>
      <c r="I24" s="129">
        <f t="shared" si="13"/>
        <v>0</v>
      </c>
      <c r="J24" s="129">
        <f t="shared" si="13"/>
        <v>0</v>
      </c>
      <c r="M24" s="47"/>
    </row>
    <row r="25" spans="1:13" x14ac:dyDescent="0.25">
      <c r="A25" s="34" t="s">
        <v>57</v>
      </c>
      <c r="B25" s="35">
        <v>1766115</v>
      </c>
      <c r="C25" s="35">
        <v>1798319</v>
      </c>
      <c r="D25" s="35">
        <v>1836220</v>
      </c>
      <c r="E25" s="36">
        <v>1889907</v>
      </c>
      <c r="F25" s="36"/>
      <c r="G25" s="36"/>
      <c r="H25" s="36"/>
      <c r="I25" s="37"/>
      <c r="J25" s="37"/>
      <c r="M25" s="47"/>
    </row>
    <row r="26" spans="1:13" x14ac:dyDescent="0.25">
      <c r="A26" s="128" t="s">
        <v>58</v>
      </c>
      <c r="B26" s="129">
        <f>B24/B25</f>
        <v>10.603797600948976</v>
      </c>
      <c r="C26" s="129">
        <f t="shared" ref="C26:E26" si="14">C24/C25</f>
        <v>11.35239743338084</v>
      </c>
      <c r="D26" s="129">
        <f t="shared" si="14"/>
        <v>12.236242933853243</v>
      </c>
      <c r="E26" s="129">
        <f t="shared" si="14"/>
        <v>13.753773069256846</v>
      </c>
      <c r="F26" s="130"/>
      <c r="G26" s="130"/>
      <c r="H26" s="130"/>
      <c r="I26" s="131"/>
      <c r="J26" s="131"/>
      <c r="M26" s="47"/>
    </row>
    <row r="27" spans="1:13" x14ac:dyDescent="0.25">
      <c r="A27" s="34" t="s">
        <v>58</v>
      </c>
      <c r="B27" s="35">
        <f>B21/B25</f>
        <v>11.02578597656438</v>
      </c>
      <c r="C27" s="35">
        <f t="shared" ref="C27:E27" si="15">C21/C25</f>
        <v>11.802909272492812</v>
      </c>
      <c r="D27" s="35">
        <f t="shared" si="15"/>
        <v>12.691692716559018</v>
      </c>
      <c r="E27" s="38">
        <f t="shared" si="15"/>
        <v>13.971680087962</v>
      </c>
      <c r="F27" s="36"/>
      <c r="G27" s="36"/>
      <c r="H27" s="36"/>
      <c r="I27" s="37"/>
      <c r="J27" s="37"/>
      <c r="M27" s="47"/>
    </row>
    <row r="28" spans="1:13" x14ac:dyDescent="0.25">
      <c r="A28" s="134">
        <v>0.7</v>
      </c>
      <c r="B28" s="137">
        <f>B26*0.7</f>
        <v>7.4226583206642829</v>
      </c>
      <c r="C28" s="137">
        <f t="shared" ref="C28:D28" si="16">C26*0.7</f>
        <v>7.9466782033665879</v>
      </c>
      <c r="D28" s="137">
        <f t="shared" si="16"/>
        <v>8.5653700536972686</v>
      </c>
      <c r="E28" s="137">
        <f>E26*0.7</f>
        <v>9.6276411484797926</v>
      </c>
      <c r="F28" s="130">
        <f>F24*0.7</f>
        <v>19369535.5</v>
      </c>
      <c r="G28" s="130">
        <f t="shared" ref="G28:H28" si="17">G24*0.7</f>
        <v>20342763.699999999</v>
      </c>
      <c r="H28" s="130">
        <f t="shared" si="17"/>
        <v>21522642.399999999</v>
      </c>
      <c r="I28" s="131"/>
      <c r="J28" s="131"/>
      <c r="M28" s="47"/>
    </row>
    <row r="29" spans="1:13" x14ac:dyDescent="0.25">
      <c r="A29" s="39">
        <v>0.7</v>
      </c>
      <c r="B29" s="40">
        <f>B27*0.7</f>
        <v>7.7180501835950661</v>
      </c>
      <c r="C29" s="40">
        <f t="shared" ref="C29:E29" si="18">C27*0.7</f>
        <v>8.2620364907449684</v>
      </c>
      <c r="D29" s="40">
        <f t="shared" si="18"/>
        <v>8.8841849015913112</v>
      </c>
      <c r="E29" s="40">
        <f t="shared" si="18"/>
        <v>9.7801760615733997</v>
      </c>
      <c r="F29" s="40">
        <f t="shared" ref="F29:J29" si="19">F21*0.7</f>
        <v>20037038.699999999</v>
      </c>
      <c r="G29" s="40">
        <f t="shared" si="19"/>
        <v>21044871.399999999</v>
      </c>
      <c r="H29" s="40">
        <f t="shared" si="19"/>
        <v>22265472.599999998</v>
      </c>
      <c r="I29" s="41">
        <f t="shared" si="19"/>
        <v>5.8829961974121998E-2</v>
      </c>
      <c r="J29" s="41">
        <f t="shared" si="19"/>
        <v>4.4811391636153636E-2</v>
      </c>
    </row>
    <row r="30" spans="1:13" x14ac:dyDescent="0.25">
      <c r="A30" s="42" t="s">
        <v>61</v>
      </c>
      <c r="B30" s="43">
        <v>28296228</v>
      </c>
      <c r="C30" s="43">
        <v>30682509</v>
      </c>
      <c r="D30" s="43">
        <v>32736587</v>
      </c>
      <c r="E30" s="44">
        <v>35528605</v>
      </c>
      <c r="F30" s="44">
        <v>37899641</v>
      </c>
      <c r="G30" s="44">
        <v>40160658</v>
      </c>
      <c r="H30" s="44">
        <v>42505760</v>
      </c>
      <c r="I30" s="45">
        <v>6.6735972324272197E-2</v>
      </c>
      <c r="J30" s="45">
        <v>6.1589326509318587E-2</v>
      </c>
    </row>
    <row r="31" spans="1:13" x14ac:dyDescent="0.25">
      <c r="A31" s="34" t="s">
        <v>127</v>
      </c>
      <c r="B31" s="35">
        <v>15751278</v>
      </c>
      <c r="C31" s="35">
        <v>17068538</v>
      </c>
      <c r="D31" s="35">
        <v>18348541</v>
      </c>
      <c r="E31" s="36">
        <v>20644884</v>
      </c>
      <c r="F31" s="36">
        <v>22021739</v>
      </c>
      <c r="G31" s="36">
        <v>23343763</v>
      </c>
      <c r="H31" s="36">
        <v>24707171</v>
      </c>
      <c r="I31" s="37"/>
      <c r="J31" s="37"/>
      <c r="M31" s="47"/>
    </row>
    <row r="32" spans="1:13" x14ac:dyDescent="0.25">
      <c r="A32" s="34" t="s">
        <v>128</v>
      </c>
      <c r="B32" s="35">
        <v>11306413</v>
      </c>
      <c r="C32" s="35">
        <v>12200791</v>
      </c>
      <c r="D32" s="35">
        <v>12950753</v>
      </c>
      <c r="E32" s="36">
        <v>13701170</v>
      </c>
      <c r="F32" s="36">
        <v>14200790</v>
      </c>
      <c r="G32" s="36">
        <v>15090015</v>
      </c>
      <c r="H32" s="36">
        <v>15971551</v>
      </c>
      <c r="I32" s="37"/>
      <c r="J32" s="37"/>
      <c r="M32" s="47"/>
    </row>
    <row r="33" spans="1:13" x14ac:dyDescent="0.25">
      <c r="A33" s="34"/>
      <c r="B33" s="35">
        <v>1085489</v>
      </c>
      <c r="C33" s="35">
        <v>1283939</v>
      </c>
      <c r="D33" s="35">
        <v>1253708</v>
      </c>
      <c r="E33" s="132">
        <v>1287034</v>
      </c>
      <c r="F33" s="132">
        <v>1355247</v>
      </c>
      <c r="G33" s="132">
        <v>1423009</v>
      </c>
      <c r="H33" s="132">
        <v>1505544</v>
      </c>
      <c r="I33" s="133"/>
      <c r="J33" s="133"/>
      <c r="M33" s="47"/>
    </row>
    <row r="34" spans="1:13" x14ac:dyDescent="0.25">
      <c r="A34" s="128" t="s">
        <v>129</v>
      </c>
      <c r="B34" s="129">
        <f>SUM(B31:B33)</f>
        <v>28143180</v>
      </c>
      <c r="C34" s="129">
        <f t="shared" ref="C34:J34" si="20">SUM(C31:C33)</f>
        <v>30553268</v>
      </c>
      <c r="D34" s="129">
        <f t="shared" si="20"/>
        <v>32553002</v>
      </c>
      <c r="E34" s="129">
        <f t="shared" si="20"/>
        <v>35633088</v>
      </c>
      <c r="F34" s="129">
        <f t="shared" si="20"/>
        <v>37577776</v>
      </c>
      <c r="G34" s="129">
        <f t="shared" si="20"/>
        <v>39856787</v>
      </c>
      <c r="H34" s="129">
        <f t="shared" si="20"/>
        <v>42184266</v>
      </c>
      <c r="I34" s="129">
        <f t="shared" si="20"/>
        <v>0</v>
      </c>
      <c r="J34" s="129">
        <f t="shared" si="20"/>
        <v>0</v>
      </c>
    </row>
    <row r="35" spans="1:13" x14ac:dyDescent="0.25">
      <c r="A35" s="34" t="s">
        <v>57</v>
      </c>
      <c r="B35" s="35">
        <v>2618992</v>
      </c>
      <c r="C35" s="35">
        <v>2609116</v>
      </c>
      <c r="D35" s="35">
        <v>2636562</v>
      </c>
      <c r="E35" s="36">
        <v>2627169</v>
      </c>
      <c r="F35" s="36"/>
      <c r="G35" s="36"/>
      <c r="H35" s="36"/>
      <c r="I35" s="37"/>
      <c r="J35" s="37"/>
    </row>
    <row r="36" spans="1:13" x14ac:dyDescent="0.25">
      <c r="A36" s="128" t="s">
        <v>58</v>
      </c>
      <c r="B36" s="129">
        <f>B34/B35</f>
        <v>10.745806020026025</v>
      </c>
      <c r="C36" s="129">
        <f t="shared" ref="C36:E36" si="21">C34/C35</f>
        <v>11.710199163241496</v>
      </c>
      <c r="D36" s="129">
        <f t="shared" si="21"/>
        <v>12.346761426433362</v>
      </c>
      <c r="E36" s="129">
        <f t="shared" si="21"/>
        <v>13.563302551149166</v>
      </c>
      <c r="F36" s="130"/>
      <c r="G36" s="130"/>
      <c r="H36" s="130"/>
      <c r="I36" s="131"/>
      <c r="J36" s="131"/>
    </row>
    <row r="37" spans="1:13" x14ac:dyDescent="0.25">
      <c r="A37" s="34" t="s">
        <v>58</v>
      </c>
      <c r="B37" s="35">
        <f>B30/B35</f>
        <v>10.804243770122245</v>
      </c>
      <c r="C37" s="35">
        <f>C30/C35</f>
        <v>11.759733564931571</v>
      </c>
      <c r="D37" s="35">
        <f>D30/D35</f>
        <v>12.416391876997393</v>
      </c>
      <c r="E37" s="38">
        <f>E30/E35</f>
        <v>13.523532365066732</v>
      </c>
      <c r="F37" s="36"/>
      <c r="G37" s="36"/>
      <c r="H37" s="36"/>
      <c r="I37" s="37"/>
      <c r="J37" s="37"/>
    </row>
    <row r="38" spans="1:13" x14ac:dyDescent="0.25">
      <c r="A38" s="134">
        <v>0.7</v>
      </c>
      <c r="B38" s="137">
        <f>B36*0.7</f>
        <v>7.5220642140182168</v>
      </c>
      <c r="C38" s="137">
        <f t="shared" ref="C38:E38" si="22">C36*0.7</f>
        <v>8.1971394142690475</v>
      </c>
      <c r="D38" s="137">
        <f t="shared" si="22"/>
        <v>8.6427329985033534</v>
      </c>
      <c r="E38" s="137">
        <f t="shared" si="22"/>
        <v>9.494311785804415</v>
      </c>
      <c r="F38" s="130">
        <f>F34*0.7</f>
        <v>26304443.199999999</v>
      </c>
      <c r="G38" s="130">
        <f t="shared" ref="G38:H38" si="23">G34*0.7</f>
        <v>27899750.899999999</v>
      </c>
      <c r="H38" s="130">
        <f t="shared" si="23"/>
        <v>29528986.199999999</v>
      </c>
      <c r="I38" s="131"/>
      <c r="J38" s="131"/>
    </row>
    <row r="39" spans="1:13" x14ac:dyDescent="0.25">
      <c r="A39" s="39">
        <v>0.7</v>
      </c>
      <c r="B39" s="40">
        <f>B37*0.7</f>
        <v>7.5629706390855711</v>
      </c>
      <c r="C39" s="40">
        <f t="shared" ref="C39:E39" si="24">C37*0.7</f>
        <v>8.2318134954520996</v>
      </c>
      <c r="D39" s="40">
        <f t="shared" si="24"/>
        <v>8.6914743138981745</v>
      </c>
      <c r="E39" s="40">
        <f t="shared" si="24"/>
        <v>9.4664726555467116</v>
      </c>
      <c r="F39" s="40">
        <f>F30*0.7</f>
        <v>26529748.699999999</v>
      </c>
      <c r="G39" s="40">
        <f>G30*0.7</f>
        <v>28112460.599999998</v>
      </c>
      <c r="H39" s="40">
        <f>H30*0.7</f>
        <v>29754031.999999996</v>
      </c>
      <c r="I39" s="41">
        <f>I30*0.7</f>
        <v>4.6715180626990538E-2</v>
      </c>
      <c r="J39" s="41">
        <f>J30*0.7</f>
        <v>4.3112528556523005E-2</v>
      </c>
    </row>
    <row r="40" spans="1:13" x14ac:dyDescent="0.25">
      <c r="A40" s="42" t="s">
        <v>62</v>
      </c>
      <c r="B40" s="43">
        <v>18482761</v>
      </c>
      <c r="C40" s="43">
        <v>19555597</v>
      </c>
      <c r="D40" s="43">
        <v>20771954</v>
      </c>
      <c r="E40" s="44">
        <v>21527718</v>
      </c>
      <c r="F40" s="44">
        <v>23373162</v>
      </c>
      <c r="G40" s="44">
        <v>24299631.75</v>
      </c>
      <c r="H40" s="44">
        <v>25532080</v>
      </c>
      <c r="I40" s="45">
        <v>8.5724088359016903E-2</v>
      </c>
      <c r="J40" s="45">
        <v>5.8512685074471271E-2</v>
      </c>
    </row>
    <row r="41" spans="1:13" x14ac:dyDescent="0.25">
      <c r="A41" s="34" t="s">
        <v>127</v>
      </c>
      <c r="B41" s="35">
        <v>9099093</v>
      </c>
      <c r="C41" s="35">
        <v>9732848</v>
      </c>
      <c r="D41" s="35">
        <v>10337937</v>
      </c>
      <c r="E41" s="36">
        <v>10635350</v>
      </c>
      <c r="F41" s="36">
        <v>11446372</v>
      </c>
      <c r="G41" s="36">
        <v>12236471</v>
      </c>
      <c r="H41" s="36">
        <v>12944644</v>
      </c>
      <c r="I41" s="37"/>
      <c r="J41" s="37"/>
      <c r="M41" s="47"/>
    </row>
    <row r="42" spans="1:13" x14ac:dyDescent="0.25">
      <c r="A42" s="34" t="s">
        <v>128</v>
      </c>
      <c r="B42" s="35">
        <v>8375808</v>
      </c>
      <c r="C42" s="35">
        <v>8907164</v>
      </c>
      <c r="D42" s="35">
        <v>9414482</v>
      </c>
      <c r="E42" s="36">
        <v>9903192</v>
      </c>
      <c r="F42" s="36">
        <v>10777208</v>
      </c>
      <c r="G42" s="36">
        <v>10855040</v>
      </c>
      <c r="H42" s="36">
        <v>11310176</v>
      </c>
      <c r="I42" s="37"/>
      <c r="J42" s="37"/>
      <c r="M42" s="47"/>
    </row>
    <row r="43" spans="1:13" x14ac:dyDescent="0.25">
      <c r="A43" s="128" t="s">
        <v>129</v>
      </c>
      <c r="B43" s="129">
        <f>SUM(B41:B42)</f>
        <v>17474901</v>
      </c>
      <c r="C43" s="129">
        <f t="shared" ref="C43:J43" si="25">SUM(C41:C42)</f>
        <v>18640012</v>
      </c>
      <c r="D43" s="129">
        <f t="shared" si="25"/>
        <v>19752419</v>
      </c>
      <c r="E43" s="129">
        <f t="shared" si="25"/>
        <v>20538542</v>
      </c>
      <c r="F43" s="129">
        <f t="shared" si="25"/>
        <v>22223580</v>
      </c>
      <c r="G43" s="129">
        <f t="shared" si="25"/>
        <v>23091511</v>
      </c>
      <c r="H43" s="129">
        <f t="shared" si="25"/>
        <v>24254820</v>
      </c>
      <c r="I43" s="129">
        <f t="shared" si="25"/>
        <v>0</v>
      </c>
      <c r="J43" s="129">
        <f t="shared" si="25"/>
        <v>0</v>
      </c>
    </row>
    <row r="44" spans="1:13" x14ac:dyDescent="0.25">
      <c r="A44" s="34" t="s">
        <v>57</v>
      </c>
      <c r="B44" s="35">
        <v>1549943</v>
      </c>
      <c r="C44" s="35">
        <v>1545511</v>
      </c>
      <c r="D44" s="35">
        <v>1545764</v>
      </c>
      <c r="E44" s="36">
        <v>1576176</v>
      </c>
      <c r="F44" s="36"/>
      <c r="G44" s="36"/>
      <c r="H44" s="36"/>
      <c r="I44" s="37"/>
      <c r="J44" s="37"/>
    </row>
    <row r="45" spans="1:13" x14ac:dyDescent="0.25">
      <c r="A45" s="128" t="s">
        <v>58</v>
      </c>
      <c r="B45" s="129">
        <f>B43/B44</f>
        <v>11.274544289693234</v>
      </c>
      <c r="C45" s="129">
        <f t="shared" ref="C45:E45" si="26">C43/C44</f>
        <v>12.060743663422647</v>
      </c>
      <c r="D45" s="129">
        <f t="shared" si="26"/>
        <v>12.778418309651409</v>
      </c>
      <c r="E45" s="129">
        <f t="shared" si="26"/>
        <v>13.030614601415071</v>
      </c>
      <c r="F45" s="130"/>
      <c r="G45" s="130"/>
      <c r="H45" s="130"/>
      <c r="I45" s="131"/>
      <c r="J45" s="131"/>
    </row>
    <row r="46" spans="1:13" x14ac:dyDescent="0.25">
      <c r="A46" s="34" t="s">
        <v>58</v>
      </c>
      <c r="B46" s="35">
        <f>B40/B44</f>
        <v>11.924800460404027</v>
      </c>
      <c r="C46" s="35">
        <f t="shared" ref="C46:E46" si="27">C40/C44</f>
        <v>12.653159375766332</v>
      </c>
      <c r="D46" s="35">
        <f t="shared" si="27"/>
        <v>13.437985358696412</v>
      </c>
      <c r="E46" s="38">
        <f t="shared" si="27"/>
        <v>13.658194262569662</v>
      </c>
      <c r="F46" s="36"/>
      <c r="G46" s="36"/>
      <c r="H46" s="36"/>
      <c r="I46" s="37"/>
      <c r="J46" s="37"/>
    </row>
    <row r="47" spans="1:13" x14ac:dyDescent="0.25">
      <c r="A47" s="134">
        <v>0.7</v>
      </c>
      <c r="B47" s="137">
        <f>B45*0.7</f>
        <v>7.8921810027852626</v>
      </c>
      <c r="C47" s="137">
        <f t="shared" ref="C47:E47" si="28">C45*0.7</f>
        <v>8.4425205643958527</v>
      </c>
      <c r="D47" s="137">
        <f t="shared" si="28"/>
        <v>8.9448928167559849</v>
      </c>
      <c r="E47" s="137">
        <f t="shared" si="28"/>
        <v>9.1214302209905487</v>
      </c>
      <c r="F47" s="130">
        <f>F43*0.7</f>
        <v>15556505.999999998</v>
      </c>
      <c r="G47" s="130">
        <f t="shared" ref="G47:H47" si="29">G43*0.7</f>
        <v>16164057.699999999</v>
      </c>
      <c r="H47" s="130">
        <f t="shared" si="29"/>
        <v>16978374</v>
      </c>
      <c r="I47" s="131"/>
      <c r="J47" s="131"/>
    </row>
    <row r="48" spans="1:13" x14ac:dyDescent="0.25">
      <c r="A48" s="39">
        <v>0.7</v>
      </c>
      <c r="B48" s="40">
        <f>B46*0.7</f>
        <v>8.3473603222828192</v>
      </c>
      <c r="C48" s="40">
        <f t="shared" ref="C48:E48" si="30">C46*0.7</f>
        <v>8.8572115630364312</v>
      </c>
      <c r="D48" s="40">
        <f t="shared" si="30"/>
        <v>9.4065897510874876</v>
      </c>
      <c r="E48" s="40">
        <f t="shared" si="30"/>
        <v>9.5607359837987627</v>
      </c>
      <c r="F48" s="40">
        <f t="shared" ref="F48:J48" si="31">F40*0.7</f>
        <v>16361213.399999999</v>
      </c>
      <c r="G48" s="40">
        <f t="shared" si="31"/>
        <v>17009742.224999998</v>
      </c>
      <c r="H48" s="40">
        <f t="shared" si="31"/>
        <v>17872456</v>
      </c>
      <c r="I48" s="41">
        <f t="shared" si="31"/>
        <v>6.0006861851311828E-2</v>
      </c>
      <c r="J48" s="41">
        <f t="shared" si="31"/>
        <v>4.0958879552129887E-2</v>
      </c>
    </row>
    <row r="49" spans="1:13" x14ac:dyDescent="0.25">
      <c r="A49" s="42" t="s">
        <v>63</v>
      </c>
      <c r="B49" s="43">
        <v>11463746</v>
      </c>
      <c r="C49" s="43">
        <v>12145022</v>
      </c>
      <c r="D49" s="43">
        <v>12949750</v>
      </c>
      <c r="E49" s="44">
        <v>13735300</v>
      </c>
      <c r="F49" s="44">
        <v>14267546</v>
      </c>
      <c r="G49" s="44">
        <v>15697859</v>
      </c>
      <c r="H49" s="44">
        <v>16694897</v>
      </c>
      <c r="I49" s="45">
        <v>3.8750227515962576E-2</v>
      </c>
      <c r="J49" s="45">
        <v>6.7206671446959465E-2</v>
      </c>
    </row>
    <row r="50" spans="1:13" x14ac:dyDescent="0.25">
      <c r="A50" s="34" t="s">
        <v>127</v>
      </c>
      <c r="B50" s="35">
        <v>6851601</v>
      </c>
      <c r="C50" s="35">
        <v>7048207</v>
      </c>
      <c r="D50" s="35">
        <v>7621192</v>
      </c>
      <c r="E50" s="36">
        <v>8086983</v>
      </c>
      <c r="F50" s="36">
        <v>8454005</v>
      </c>
      <c r="G50" s="36">
        <v>9133935</v>
      </c>
      <c r="H50" s="36">
        <v>9647169</v>
      </c>
      <c r="I50" s="37"/>
      <c r="J50" s="37"/>
      <c r="M50" s="47"/>
    </row>
    <row r="51" spans="1:13" x14ac:dyDescent="0.25">
      <c r="A51" s="34" t="s">
        <v>128</v>
      </c>
      <c r="B51" s="35">
        <v>4024374</v>
      </c>
      <c r="C51" s="35">
        <v>4531916</v>
      </c>
      <c r="D51" s="35">
        <v>4702954</v>
      </c>
      <c r="E51" s="36">
        <v>4980498</v>
      </c>
      <c r="F51" s="36">
        <v>5084106</v>
      </c>
      <c r="G51" s="36">
        <v>5805999</v>
      </c>
      <c r="H51" s="36">
        <v>6244876</v>
      </c>
      <c r="I51" s="37"/>
      <c r="J51" s="37"/>
      <c r="M51" s="47"/>
    </row>
    <row r="52" spans="1:13" x14ac:dyDescent="0.25">
      <c r="A52" s="128" t="s">
        <v>129</v>
      </c>
      <c r="B52" s="129">
        <f>SUM(B50:B51)</f>
        <v>10875975</v>
      </c>
      <c r="C52" s="129">
        <f t="shared" ref="C52:J52" si="32">SUM(C50:C51)</f>
        <v>11580123</v>
      </c>
      <c r="D52" s="129">
        <f t="shared" si="32"/>
        <v>12324146</v>
      </c>
      <c r="E52" s="129">
        <f t="shared" si="32"/>
        <v>13067481</v>
      </c>
      <c r="F52" s="129">
        <f t="shared" si="32"/>
        <v>13538111</v>
      </c>
      <c r="G52" s="129">
        <f t="shared" si="32"/>
        <v>14939934</v>
      </c>
      <c r="H52" s="129">
        <f t="shared" si="32"/>
        <v>15892045</v>
      </c>
      <c r="I52" s="129">
        <f t="shared" si="32"/>
        <v>0</v>
      </c>
      <c r="J52" s="129">
        <f t="shared" si="32"/>
        <v>0</v>
      </c>
    </row>
    <row r="53" spans="1:13" x14ac:dyDescent="0.25">
      <c r="A53" s="34" t="s">
        <v>57</v>
      </c>
      <c r="B53" s="35">
        <v>967172</v>
      </c>
      <c r="C53" s="35">
        <v>967293</v>
      </c>
      <c r="D53" s="35">
        <v>973385</v>
      </c>
      <c r="E53" s="36">
        <v>991799</v>
      </c>
      <c r="F53" s="36"/>
      <c r="G53" s="36"/>
      <c r="H53" s="36"/>
      <c r="I53" s="37"/>
      <c r="J53" s="37"/>
    </row>
    <row r="54" spans="1:13" x14ac:dyDescent="0.25">
      <c r="A54" s="128" t="s">
        <v>58</v>
      </c>
      <c r="B54" s="129">
        <f>B52/B53</f>
        <v>11.24513013197239</v>
      </c>
      <c r="C54" s="129">
        <f t="shared" ref="C54:D54" si="33">C52/C53</f>
        <v>11.971680762705819</v>
      </c>
      <c r="D54" s="129">
        <f t="shared" si="33"/>
        <v>12.661121755523251</v>
      </c>
      <c r="E54" s="129">
        <f>E52/E53</f>
        <v>13.175533550648872</v>
      </c>
      <c r="F54" s="130"/>
      <c r="G54" s="130"/>
      <c r="H54" s="130"/>
      <c r="I54" s="131"/>
      <c r="J54" s="131"/>
    </row>
    <row r="55" spans="1:13" x14ac:dyDescent="0.25">
      <c r="A55" s="34" t="s">
        <v>58</v>
      </c>
      <c r="B55" s="35">
        <f>B49/B53</f>
        <v>11.852851405954681</v>
      </c>
      <c r="C55" s="35">
        <f t="shared" ref="C55:E55" si="34">C49/C53</f>
        <v>12.555680646918772</v>
      </c>
      <c r="D55" s="35">
        <f t="shared" si="34"/>
        <v>13.303831474699116</v>
      </c>
      <c r="E55" s="38">
        <f t="shared" si="34"/>
        <v>13.848874620764892</v>
      </c>
      <c r="F55" s="36"/>
      <c r="G55" s="36"/>
      <c r="H55" s="36"/>
      <c r="I55" s="37"/>
      <c r="J55" s="37"/>
    </row>
    <row r="56" spans="1:13" x14ac:dyDescent="0.25">
      <c r="A56" s="134">
        <v>0.7</v>
      </c>
      <c r="B56" s="137">
        <f>B54*0.7</f>
        <v>7.8715910923806724</v>
      </c>
      <c r="C56" s="137">
        <f t="shared" ref="C56:E56" si="35">C54*0.7</f>
        <v>8.3801765338940726</v>
      </c>
      <c r="D56" s="137">
        <f t="shared" si="35"/>
        <v>8.8627852288662741</v>
      </c>
      <c r="E56" s="137">
        <f t="shared" si="35"/>
        <v>9.22287348545421</v>
      </c>
      <c r="F56" s="130">
        <f>F52*0.7</f>
        <v>9476677.6999999993</v>
      </c>
      <c r="G56" s="130">
        <f t="shared" ref="G56:H56" si="36">G52*0.7</f>
        <v>10457953.799999999</v>
      </c>
      <c r="H56" s="130">
        <f t="shared" si="36"/>
        <v>11124431.5</v>
      </c>
      <c r="I56" s="131"/>
      <c r="J56" s="131"/>
    </row>
    <row r="57" spans="1:13" x14ac:dyDescent="0.25">
      <c r="A57" s="39">
        <v>0.7</v>
      </c>
      <c r="B57" s="40">
        <f>B55*0.7</f>
        <v>8.2969959841682766</v>
      </c>
      <c r="C57" s="40">
        <f t="shared" ref="C57:E57" si="37">C55*0.7</f>
        <v>8.7889764528431389</v>
      </c>
      <c r="D57" s="40">
        <f t="shared" si="37"/>
        <v>9.3126820322893806</v>
      </c>
      <c r="E57" s="40">
        <f t="shared" si="37"/>
        <v>9.6942122345354242</v>
      </c>
      <c r="F57" s="40">
        <f t="shared" ref="F56:J57" si="38">F49*0.7</f>
        <v>9987282.1999999993</v>
      </c>
      <c r="G57" s="40">
        <f t="shared" si="38"/>
        <v>10988501.299999999</v>
      </c>
      <c r="H57" s="40">
        <f t="shared" si="38"/>
        <v>11686427.899999999</v>
      </c>
      <c r="I57" s="41">
        <f t="shared" si="38"/>
        <v>2.7125159261173801E-2</v>
      </c>
      <c r="J57" s="41">
        <f t="shared" si="38"/>
        <v>4.7044670012871624E-2</v>
      </c>
    </row>
    <row r="58" spans="1:13" x14ac:dyDescent="0.25">
      <c r="A58" s="42" t="s">
        <v>64</v>
      </c>
      <c r="B58" s="43">
        <v>3094431</v>
      </c>
      <c r="C58" s="43">
        <v>3317294</v>
      </c>
      <c r="D58" s="43">
        <v>3476852</v>
      </c>
      <c r="E58" s="44">
        <v>3735610</v>
      </c>
      <c r="F58" s="44">
        <v>3980547</v>
      </c>
      <c r="G58" s="44">
        <v>4162782</v>
      </c>
      <c r="H58" s="44">
        <v>4421151</v>
      </c>
      <c r="I58" s="45">
        <v>6.5568140143109188E-2</v>
      </c>
      <c r="J58" s="45">
        <v>5.7770066546720233E-2</v>
      </c>
    </row>
    <row r="59" spans="1:13" x14ac:dyDescent="0.25">
      <c r="A59" s="34" t="s">
        <v>127</v>
      </c>
      <c r="B59" s="35">
        <v>1979195</v>
      </c>
      <c r="C59" s="35">
        <v>1907344</v>
      </c>
      <c r="D59" s="35">
        <v>1936685</v>
      </c>
      <c r="E59" s="36">
        <v>2120035</v>
      </c>
      <c r="F59" s="36">
        <v>2234237</v>
      </c>
      <c r="G59" s="36">
        <v>2351384</v>
      </c>
      <c r="H59" s="36">
        <v>2494692</v>
      </c>
      <c r="I59" s="37"/>
      <c r="J59" s="37"/>
      <c r="M59" s="47"/>
    </row>
    <row r="60" spans="1:13" x14ac:dyDescent="0.25">
      <c r="A60" s="34" t="s">
        <v>128</v>
      </c>
      <c r="B60" s="35">
        <v>954053</v>
      </c>
      <c r="C60" s="35">
        <v>1253753</v>
      </c>
      <c r="D60" s="35">
        <v>1362862</v>
      </c>
      <c r="E60" s="36">
        <v>1442427</v>
      </c>
      <c r="F60" s="36">
        <v>1524828</v>
      </c>
      <c r="G60" s="36">
        <v>1577227</v>
      </c>
      <c r="H60" s="36">
        <v>1678706</v>
      </c>
      <c r="I60" s="37"/>
      <c r="J60" s="37"/>
      <c r="M60" s="47"/>
    </row>
    <row r="61" spans="1:13" x14ac:dyDescent="0.25">
      <c r="A61" s="128" t="s">
        <v>129</v>
      </c>
      <c r="B61" s="129">
        <f>SUM(B59:B60)</f>
        <v>2933248</v>
      </c>
      <c r="C61" s="129">
        <f t="shared" ref="C61:J61" si="39">SUM(C59:C60)</f>
        <v>3161097</v>
      </c>
      <c r="D61" s="129">
        <f t="shared" si="39"/>
        <v>3299547</v>
      </c>
      <c r="E61" s="129">
        <f t="shared" si="39"/>
        <v>3562462</v>
      </c>
      <c r="F61" s="129">
        <f t="shared" si="39"/>
        <v>3759065</v>
      </c>
      <c r="G61" s="129">
        <f t="shared" si="39"/>
        <v>3928611</v>
      </c>
      <c r="H61" s="129">
        <f t="shared" si="39"/>
        <v>4173398</v>
      </c>
      <c r="I61" s="129">
        <f t="shared" si="39"/>
        <v>0</v>
      </c>
      <c r="J61" s="129">
        <f t="shared" si="39"/>
        <v>0</v>
      </c>
    </row>
    <row r="62" spans="1:13" x14ac:dyDescent="0.25">
      <c r="A62" s="34" t="s">
        <v>57</v>
      </c>
      <c r="B62" s="35">
        <v>258519</v>
      </c>
      <c r="C62" s="35">
        <v>261908</v>
      </c>
      <c r="D62" s="35">
        <v>265902</v>
      </c>
      <c r="E62" s="36">
        <v>267327</v>
      </c>
      <c r="F62" s="36"/>
      <c r="G62" s="36"/>
      <c r="H62" s="36"/>
      <c r="I62" s="37"/>
      <c r="J62" s="37"/>
    </row>
    <row r="63" spans="1:13" x14ac:dyDescent="0.25">
      <c r="A63" s="128" t="s">
        <v>58</v>
      </c>
      <c r="B63" s="129">
        <f>B61/B62</f>
        <v>11.346353652922996</v>
      </c>
      <c r="C63" s="129">
        <f t="shared" ref="C63:E63" si="40">C61/C62</f>
        <v>12.069493868075813</v>
      </c>
      <c r="D63" s="129">
        <f t="shared" si="40"/>
        <v>12.408883724078796</v>
      </c>
      <c r="E63" s="129">
        <f t="shared" si="40"/>
        <v>13.326233414507326</v>
      </c>
      <c r="F63" s="130"/>
      <c r="G63" s="130"/>
      <c r="H63" s="130"/>
      <c r="I63" s="131"/>
      <c r="J63" s="131"/>
    </row>
    <row r="64" spans="1:13" x14ac:dyDescent="0.25">
      <c r="A64" s="34" t="s">
        <v>58</v>
      </c>
      <c r="B64" s="35">
        <f>B58/B62</f>
        <v>11.969839740986156</v>
      </c>
      <c r="C64" s="35">
        <f t="shared" ref="C64:E64" si="41">C58/C62</f>
        <v>12.665875040090413</v>
      </c>
      <c r="D64" s="35">
        <f t="shared" si="41"/>
        <v>13.075689539755249</v>
      </c>
      <c r="E64" s="38">
        <f t="shared" si="41"/>
        <v>13.973934544583974</v>
      </c>
      <c r="F64" s="36"/>
      <c r="G64" s="36"/>
      <c r="H64" s="36"/>
      <c r="I64" s="37"/>
      <c r="J64" s="37"/>
    </row>
    <row r="65" spans="1:13" x14ac:dyDescent="0.25">
      <c r="A65" s="134">
        <v>0.7</v>
      </c>
      <c r="B65" s="137">
        <f>B63*0.7</f>
        <v>7.9424475570460968</v>
      </c>
      <c r="C65" s="137">
        <f t="shared" ref="C65:E65" si="42">C63*0.7</f>
        <v>8.4486457076530694</v>
      </c>
      <c r="D65" s="137">
        <f t="shared" si="42"/>
        <v>8.6862186068551566</v>
      </c>
      <c r="E65" s="137">
        <f t="shared" si="42"/>
        <v>9.3283633901551273</v>
      </c>
      <c r="F65" s="137">
        <f>F61*0.7</f>
        <v>2631345.5</v>
      </c>
      <c r="G65" s="137">
        <f t="shared" ref="G65:H65" si="43">G61*0.7</f>
        <v>2750027.6999999997</v>
      </c>
      <c r="H65" s="137">
        <f t="shared" si="43"/>
        <v>2921378.5999999996</v>
      </c>
      <c r="I65" s="131"/>
      <c r="J65" s="131"/>
    </row>
    <row r="66" spans="1:13" x14ac:dyDescent="0.25">
      <c r="A66" s="39">
        <v>0.7</v>
      </c>
      <c r="B66" s="40">
        <f>B64*0.7</f>
        <v>8.3788878186903091</v>
      </c>
      <c r="C66" s="40">
        <f t="shared" ref="C66:E66" si="44">C64*0.7</f>
        <v>8.8661125280632884</v>
      </c>
      <c r="D66" s="40">
        <f t="shared" si="44"/>
        <v>9.1529826778286729</v>
      </c>
      <c r="E66" s="40">
        <f t="shared" si="44"/>
        <v>9.7817541812087807</v>
      </c>
      <c r="F66" s="40">
        <f t="shared" ref="F66:J66" si="45">F58*0.7</f>
        <v>2786382.9</v>
      </c>
      <c r="G66" s="40">
        <f t="shared" si="45"/>
        <v>2913947.4</v>
      </c>
      <c r="H66" s="40">
        <f t="shared" si="45"/>
        <v>3094805.6999999997</v>
      </c>
      <c r="I66" s="41">
        <f t="shared" si="45"/>
        <v>4.589769810017643E-2</v>
      </c>
      <c r="J66" s="41">
        <f t="shared" si="45"/>
        <v>4.0439046582704162E-2</v>
      </c>
    </row>
    <row r="67" spans="1:13" x14ac:dyDescent="0.25">
      <c r="A67" s="42" t="s">
        <v>65</v>
      </c>
      <c r="B67" s="43">
        <v>7922845</v>
      </c>
      <c r="C67" s="43">
        <v>8882835</v>
      </c>
      <c r="D67" s="43">
        <v>9209538</v>
      </c>
      <c r="E67" s="44">
        <v>9653514</v>
      </c>
      <c r="F67" s="44">
        <v>10623563</v>
      </c>
      <c r="G67" s="44">
        <v>11508956</v>
      </c>
      <c r="H67" s="44">
        <v>12230924</v>
      </c>
      <c r="I67" s="45">
        <v>0.10048662072691861</v>
      </c>
      <c r="J67" s="45">
        <v>8.2076450815636859E-2</v>
      </c>
    </row>
    <row r="68" spans="1:13" x14ac:dyDescent="0.25">
      <c r="A68" s="34" t="s">
        <v>127</v>
      </c>
      <c r="B68" s="35">
        <v>5109193</v>
      </c>
      <c r="C68" s="35">
        <v>5567284</v>
      </c>
      <c r="D68" s="35">
        <v>5759111</v>
      </c>
      <c r="E68" s="36">
        <v>6223473</v>
      </c>
      <c r="F68" s="36">
        <v>6597743</v>
      </c>
      <c r="G68" s="36">
        <v>7073079</v>
      </c>
      <c r="H68" s="36">
        <v>7509257</v>
      </c>
      <c r="I68" s="37"/>
      <c r="J68" s="37"/>
      <c r="M68" s="47"/>
    </row>
    <row r="69" spans="1:13" x14ac:dyDescent="0.25">
      <c r="A69" s="34" t="s">
        <v>128</v>
      </c>
      <c r="B69" s="35">
        <v>2407100</v>
      </c>
      <c r="C69" s="35">
        <v>2862328</v>
      </c>
      <c r="D69" s="35">
        <v>2987344</v>
      </c>
      <c r="E69" s="36">
        <v>3296156</v>
      </c>
      <c r="F69" s="36">
        <v>3512569</v>
      </c>
      <c r="G69" s="36">
        <v>3895955</v>
      </c>
      <c r="H69" s="36">
        <v>4145569</v>
      </c>
      <c r="I69" s="37"/>
      <c r="J69" s="37"/>
      <c r="M69" s="47"/>
    </row>
    <row r="70" spans="1:13" x14ac:dyDescent="0.25">
      <c r="A70" s="128" t="s">
        <v>129</v>
      </c>
      <c r="B70" s="129">
        <f>SUM(B68:B69)</f>
        <v>7516293</v>
      </c>
      <c r="C70" s="129">
        <f t="shared" ref="C70:J70" si="46">SUM(C68:C69)</f>
        <v>8429612</v>
      </c>
      <c r="D70" s="129">
        <f t="shared" si="46"/>
        <v>8746455</v>
      </c>
      <c r="E70" s="129">
        <f t="shared" si="46"/>
        <v>9519629</v>
      </c>
      <c r="F70" s="129">
        <f t="shared" si="46"/>
        <v>10110312</v>
      </c>
      <c r="G70" s="129">
        <f t="shared" si="46"/>
        <v>10969034</v>
      </c>
      <c r="H70" s="129">
        <f t="shared" si="46"/>
        <v>11654826</v>
      </c>
      <c r="I70" s="129">
        <f t="shared" si="46"/>
        <v>0</v>
      </c>
      <c r="J70" s="129">
        <f t="shared" si="46"/>
        <v>0</v>
      </c>
    </row>
    <row r="71" spans="1:13" x14ac:dyDescent="0.25">
      <c r="A71" s="34" t="s">
        <v>57</v>
      </c>
      <c r="B71" s="35">
        <v>716548</v>
      </c>
      <c r="C71" s="35">
        <v>725981</v>
      </c>
      <c r="D71" s="35">
        <v>734306</v>
      </c>
      <c r="E71" s="36">
        <v>747424</v>
      </c>
      <c r="F71" s="36"/>
      <c r="G71" s="36"/>
      <c r="H71" s="36"/>
      <c r="I71" s="37"/>
      <c r="J71" s="37"/>
    </row>
    <row r="72" spans="1:13" x14ac:dyDescent="0.25">
      <c r="A72" s="128" t="s">
        <v>58</v>
      </c>
      <c r="B72" s="129">
        <f>B70/B71</f>
        <v>10.489587578222254</v>
      </c>
      <c r="C72" s="129">
        <f t="shared" ref="C72:E72" si="47">C70/C71</f>
        <v>11.611339690708158</v>
      </c>
      <c r="D72" s="129">
        <f t="shared" si="47"/>
        <v>11.911185527559356</v>
      </c>
      <c r="E72" s="129">
        <f t="shared" si="47"/>
        <v>12.73658458920238</v>
      </c>
      <c r="F72" s="130"/>
      <c r="G72" s="130"/>
      <c r="H72" s="130"/>
      <c r="I72" s="131"/>
      <c r="J72" s="131"/>
    </row>
    <row r="73" spans="1:13" x14ac:dyDescent="0.25">
      <c r="A73" s="34" t="s">
        <v>58</v>
      </c>
      <c r="B73" s="35">
        <f>B67/B71</f>
        <v>11.056963385565238</v>
      </c>
      <c r="C73" s="35">
        <f>C67/C71</f>
        <v>12.235630133570989</v>
      </c>
      <c r="D73" s="35">
        <f>D67/D71</f>
        <v>12.541825887300389</v>
      </c>
      <c r="E73" s="38">
        <f>E67/E71</f>
        <v>12.915713169499508</v>
      </c>
      <c r="F73" s="36"/>
      <c r="G73" s="36"/>
      <c r="H73" s="36"/>
      <c r="I73" s="37"/>
      <c r="J73" s="37"/>
    </row>
    <row r="74" spans="1:13" x14ac:dyDescent="0.25">
      <c r="A74" s="134">
        <v>0.7</v>
      </c>
      <c r="B74" s="137">
        <f>B72*0.7</f>
        <v>7.3427113047555777</v>
      </c>
      <c r="C74" s="137">
        <f t="shared" ref="C74:E75" si="48">C72*0.7</f>
        <v>8.1279377834957103</v>
      </c>
      <c r="D74" s="137">
        <f t="shared" si="48"/>
        <v>8.3378298692915482</v>
      </c>
      <c r="E74" s="137">
        <f t="shared" si="48"/>
        <v>8.9156092124416659</v>
      </c>
      <c r="F74" s="130">
        <f>F70*0.7</f>
        <v>7077218.3999999994</v>
      </c>
      <c r="G74" s="130">
        <f t="shared" ref="G74:H74" si="49">G70*0.7</f>
        <v>7678323.7999999998</v>
      </c>
      <c r="H74" s="130">
        <f t="shared" si="49"/>
        <v>8158378.1999999993</v>
      </c>
      <c r="I74" s="131"/>
      <c r="J74" s="131"/>
    </row>
    <row r="75" spans="1:13" x14ac:dyDescent="0.25">
      <c r="A75" s="39">
        <v>0.7</v>
      </c>
      <c r="B75" s="40">
        <f>B73*0.7</f>
        <v>7.7398743698956665</v>
      </c>
      <c r="C75" s="40">
        <f t="shared" si="48"/>
        <v>8.5649410934996926</v>
      </c>
      <c r="D75" s="40">
        <f t="shared" si="48"/>
        <v>8.7792781211102717</v>
      </c>
      <c r="E75" s="40">
        <f t="shared" si="48"/>
        <v>9.0409992186496542</v>
      </c>
      <c r="F75" s="40">
        <f>F67*0.7</f>
        <v>7436494.0999999996</v>
      </c>
      <c r="G75" s="40">
        <f>G67*0.7</f>
        <v>8056269.1999999993</v>
      </c>
      <c r="H75" s="40">
        <f>H67*0.7</f>
        <v>8561646.7999999989</v>
      </c>
      <c r="I75" s="41">
        <f>I67*0.7</f>
        <v>7.0340634508843022E-2</v>
      </c>
      <c r="J75" s="41">
        <f>J67*0.7</f>
        <v>5.7453515570945794E-2</v>
      </c>
    </row>
    <row r="76" spans="1:13" x14ac:dyDescent="0.25">
      <c r="A76" s="42" t="s">
        <v>66</v>
      </c>
      <c r="B76" s="43">
        <v>10445476</v>
      </c>
      <c r="C76" s="43">
        <v>11359028</v>
      </c>
      <c r="D76" s="43">
        <v>12156526</v>
      </c>
      <c r="E76" s="44">
        <v>12963253</v>
      </c>
      <c r="F76" s="44">
        <v>14086741</v>
      </c>
      <c r="G76" s="44">
        <v>15039975</v>
      </c>
      <c r="H76" s="44">
        <v>15889823</v>
      </c>
      <c r="I76" s="45">
        <v>8.6667135170469978E-2</v>
      </c>
      <c r="J76" s="45">
        <v>7.020839689550562E-2</v>
      </c>
    </row>
    <row r="77" spans="1:13" x14ac:dyDescent="0.25">
      <c r="A77" s="34" t="s">
        <v>127</v>
      </c>
      <c r="B77" s="35">
        <v>6188314</v>
      </c>
      <c r="C77" s="35">
        <v>6597359</v>
      </c>
      <c r="D77" s="35">
        <v>7276039</v>
      </c>
      <c r="E77" s="36">
        <v>7697402</v>
      </c>
      <c r="F77" s="36">
        <v>8205323</v>
      </c>
      <c r="G77" s="36">
        <v>8667589</v>
      </c>
      <c r="H77" s="36">
        <v>9092751</v>
      </c>
      <c r="I77" s="37"/>
      <c r="J77" s="37"/>
      <c r="M77" s="47"/>
    </row>
    <row r="78" spans="1:13" x14ac:dyDescent="0.25">
      <c r="A78" s="34" t="s">
        <v>128</v>
      </c>
      <c r="B78" s="35">
        <v>3914964</v>
      </c>
      <c r="C78" s="35">
        <v>4400697</v>
      </c>
      <c r="D78" s="35">
        <v>4489245</v>
      </c>
      <c r="E78" s="36">
        <v>5047234</v>
      </c>
      <c r="F78" s="36">
        <v>5497187</v>
      </c>
      <c r="G78" s="36">
        <v>5919394</v>
      </c>
      <c r="H78" s="36">
        <v>6317622</v>
      </c>
      <c r="I78" s="37"/>
      <c r="J78" s="37"/>
      <c r="M78" s="47"/>
    </row>
    <row r="79" spans="1:13" x14ac:dyDescent="0.25">
      <c r="A79" s="128" t="s">
        <v>129</v>
      </c>
      <c r="B79" s="129">
        <f>SUM(B77:B78)</f>
        <v>10103278</v>
      </c>
      <c r="C79" s="129">
        <f t="shared" ref="C79:J79" si="50">SUM(C77:C78)</f>
        <v>10998056</v>
      </c>
      <c r="D79" s="129">
        <f t="shared" si="50"/>
        <v>11765284</v>
      </c>
      <c r="E79" s="129">
        <f t="shared" si="50"/>
        <v>12744636</v>
      </c>
      <c r="F79" s="129">
        <f t="shared" si="50"/>
        <v>13702510</v>
      </c>
      <c r="G79" s="129">
        <f t="shared" si="50"/>
        <v>14586983</v>
      </c>
      <c r="H79" s="129">
        <f t="shared" si="50"/>
        <v>15410373</v>
      </c>
      <c r="I79" s="129">
        <f t="shared" si="50"/>
        <v>0</v>
      </c>
      <c r="J79" s="129">
        <f t="shared" si="50"/>
        <v>0</v>
      </c>
    </row>
    <row r="80" spans="1:13" x14ac:dyDescent="0.25">
      <c r="A80" s="34" t="s">
        <v>57</v>
      </c>
      <c r="B80" s="35">
        <v>935016</v>
      </c>
      <c r="C80" s="35">
        <v>945869</v>
      </c>
      <c r="D80" s="35">
        <v>962724</v>
      </c>
      <c r="E80" s="36">
        <v>982144</v>
      </c>
      <c r="F80" s="36"/>
      <c r="G80" s="36"/>
      <c r="H80" s="36"/>
      <c r="I80" s="37"/>
      <c r="J80" s="37"/>
    </row>
    <row r="81" spans="1:10" x14ac:dyDescent="0.25">
      <c r="A81" s="128" t="s">
        <v>58</v>
      </c>
      <c r="B81" s="129">
        <f>B79/B80</f>
        <v>10.805460013518486</v>
      </c>
      <c r="C81" s="129">
        <f t="shared" ref="C81:E81" si="51">C79/C80</f>
        <v>11.627462153850058</v>
      </c>
      <c r="D81" s="129">
        <f t="shared" si="51"/>
        <v>12.220827568441214</v>
      </c>
      <c r="E81" s="129">
        <f t="shared" si="51"/>
        <v>12.976341554802554</v>
      </c>
      <c r="F81" s="130"/>
      <c r="G81" s="130"/>
      <c r="H81" s="130"/>
      <c r="I81" s="131"/>
      <c r="J81" s="131"/>
    </row>
    <row r="82" spans="1:10" x14ac:dyDescent="0.25">
      <c r="A82" s="34" t="s">
        <v>58</v>
      </c>
      <c r="B82" s="35">
        <f>B76/B80</f>
        <v>11.171440916519076</v>
      </c>
      <c r="C82" s="35">
        <f t="shared" ref="C82:E82" si="52">C76/C80</f>
        <v>12.009092168154364</v>
      </c>
      <c r="D82" s="35">
        <f t="shared" si="52"/>
        <v>12.627218185066541</v>
      </c>
      <c r="E82" s="38">
        <f t="shared" si="52"/>
        <v>13.198933150332333</v>
      </c>
      <c r="F82" s="36"/>
      <c r="G82" s="36"/>
      <c r="H82" s="36"/>
      <c r="I82" s="37"/>
      <c r="J82" s="37"/>
    </row>
    <row r="83" spans="1:10" ht="15.75" thickBot="1" x14ac:dyDescent="0.3">
      <c r="A83" s="135">
        <v>0.7</v>
      </c>
      <c r="B83" s="136">
        <f>B81*0.7</f>
        <v>7.5638220094629398</v>
      </c>
      <c r="C83" s="136">
        <f t="shared" ref="C83:E83" si="53">C81*0.7</f>
        <v>8.1392235076950392</v>
      </c>
      <c r="D83" s="136">
        <f t="shared" si="53"/>
        <v>8.55457929790885</v>
      </c>
      <c r="E83" s="136">
        <f t="shared" si="53"/>
        <v>9.0834390883617875</v>
      </c>
      <c r="F83" s="136">
        <f>F79*0.7</f>
        <v>9591757</v>
      </c>
      <c r="G83" s="136">
        <f t="shared" ref="G83:J83" si="54">G79*0.7</f>
        <v>10210888.1</v>
      </c>
      <c r="H83" s="136">
        <f t="shared" si="54"/>
        <v>10787261.1</v>
      </c>
      <c r="I83" s="136">
        <f t="shared" si="54"/>
        <v>0</v>
      </c>
      <c r="J83" s="136">
        <f t="shared" si="54"/>
        <v>0</v>
      </c>
    </row>
    <row r="84" spans="1:10" ht="15.75" thickBot="1" x14ac:dyDescent="0.3">
      <c r="A84" s="48">
        <v>0.7</v>
      </c>
      <c r="B84" s="49">
        <f>B82*0.7</f>
        <v>7.8200086415633532</v>
      </c>
      <c r="C84" s="49">
        <f t="shared" ref="C84:E84" si="55">C82*0.7</f>
        <v>8.4063645177080542</v>
      </c>
      <c r="D84" s="49">
        <f t="shared" si="55"/>
        <v>8.8390527295465784</v>
      </c>
      <c r="E84" s="49">
        <f t="shared" si="55"/>
        <v>9.2392532052326324</v>
      </c>
      <c r="F84" s="49">
        <f>F76*0.7</f>
        <v>9860718.6999999993</v>
      </c>
      <c r="G84" s="49">
        <f t="shared" ref="G84:J84" si="56">G76*0.7</f>
        <v>10527982.5</v>
      </c>
      <c r="H84" s="49">
        <f t="shared" si="56"/>
        <v>11122876.1</v>
      </c>
      <c r="I84" s="50">
        <f t="shared" si="56"/>
        <v>6.0666994619328979E-2</v>
      </c>
      <c r="J84" s="50">
        <f t="shared" si="56"/>
        <v>4.914587782685393E-2</v>
      </c>
    </row>
    <row r="85" spans="1:10" x14ac:dyDescent="0.25">
      <c r="F85" s="3">
        <f>SUM(F3,F12,F21,F30,F40,F49,F58,F67,F76)</f>
        <v>166796239</v>
      </c>
      <c r="G85" s="3">
        <f>SUM(G3,G12,G21,G30,G40,G49,G58,G67,G76)</f>
        <v>177128405.75</v>
      </c>
      <c r="H85" s="3">
        <f>SUM(H3,H12,H21,H30,H40,H49,H58,H67,H76)</f>
        <v>187482709</v>
      </c>
      <c r="I85" s="3">
        <f>SUM(F85:H85)</f>
        <v>531407353.75</v>
      </c>
    </row>
    <row r="86" spans="1:10" x14ac:dyDescent="0.25">
      <c r="A86" s="142" t="s">
        <v>130</v>
      </c>
      <c r="B86" s="140"/>
      <c r="C86" s="140"/>
      <c r="D86" s="140"/>
      <c r="E86" s="142"/>
      <c r="F86" s="140">
        <f>SUM(F6,F15,F24,F34,F43,F52,F61,F70,F79)</f>
        <v>160830715</v>
      </c>
      <c r="G86" s="140">
        <f t="shared" ref="G86:H86" si="57">SUM(G6,G15,G24,G34,G43,G52,G61,G70,G79)</f>
        <v>170878900</v>
      </c>
      <c r="H86" s="140">
        <f t="shared" si="57"/>
        <v>180863471</v>
      </c>
      <c r="I86" s="140">
        <f>SUM(F86:H86)</f>
        <v>512573086</v>
      </c>
      <c r="J86" s="141"/>
    </row>
    <row r="87" spans="1:10" ht="30" x14ac:dyDescent="0.25">
      <c r="A87" s="138" t="s">
        <v>67</v>
      </c>
      <c r="B87" s="139">
        <f>AVERAGE(B10,B19,B28,B38,B47,B56,B65,B74,B83)</f>
        <v>7.7784235252310197</v>
      </c>
      <c r="C87" s="139">
        <f t="shared" ref="C87:E87" si="58">AVERAGE(C10,C19,C28,C38,C47,C56,C65,C74,C83)</f>
        <v>8.3177151975371206</v>
      </c>
      <c r="D87" s="139">
        <f t="shared" si="58"/>
        <v>8.7126968806175995</v>
      </c>
      <c r="E87" s="139">
        <f t="shared" si="58"/>
        <v>9.2727501919067592</v>
      </c>
      <c r="F87" s="140">
        <f>SUM(F10,F19,F28,F38,F47,F56,F65,F74,F83)</f>
        <v>112581500.5</v>
      </c>
      <c r="G87" s="140">
        <f t="shared" ref="G87:H87" si="59">SUM(G10,G19,G28,G38,G47,G56,G65,G74,G83)</f>
        <v>119615230</v>
      </c>
      <c r="H87" s="140">
        <f t="shared" si="59"/>
        <v>126604429.69999999</v>
      </c>
      <c r="I87" s="140">
        <f>SUM(F87:H87)</f>
        <v>358801160.19999999</v>
      </c>
      <c r="J87" s="141"/>
    </row>
    <row r="88" spans="1:10" ht="30" x14ac:dyDescent="0.25">
      <c r="A88" s="51" t="s">
        <v>67</v>
      </c>
      <c r="B88" s="52">
        <f>AVERAGE(B11,B20,B29,B39,B48,B57,B66,B75,B84)</f>
        <v>8.1237556098334487</v>
      </c>
      <c r="C88" s="52">
        <f>AVERAGE(C11,C20,C29,C39,C48,C57,C66,C75,C82)</f>
        <v>9.0675145502814463</v>
      </c>
      <c r="D88" s="52">
        <f>AVERAGE(D11,D20,D29,D39,D48,D57,D66,D75,D82)</f>
        <v>9.5032958266790857</v>
      </c>
      <c r="E88" s="52">
        <f>AVERAGE(E11,E20,E29,E39,E48,E57,E66,E75,E82)</f>
        <v>9.9584654052007693</v>
      </c>
      <c r="F88" s="3">
        <f>SUM(F11,F20,F29,F39,F48,F57,F66,F75,F84)</f>
        <v>116757367.30000001</v>
      </c>
      <c r="G88" s="3">
        <f>SUM(G11,G20,G29,G39,G48,G57,G66,G75,G84)</f>
        <v>123989884.02499999</v>
      </c>
      <c r="H88" s="3">
        <f>SUM(H11,H20,H29,H39,H48,H57,H66,H75,H84)</f>
        <v>131237896.29999998</v>
      </c>
      <c r="I88" s="3">
        <f>SUM(F88:H88)</f>
        <v>371985147.625</v>
      </c>
      <c r="J88" s="53">
        <f>I88/I85</f>
        <v>0.7</v>
      </c>
    </row>
    <row r="89" spans="1:10" x14ac:dyDescent="0.25">
      <c r="D89" s="46"/>
    </row>
    <row r="90" spans="1:10" ht="15.75" thickBot="1" x14ac:dyDescent="0.3"/>
    <row r="91" spans="1:10" ht="15.75" thickBot="1" x14ac:dyDescent="0.3">
      <c r="A91" s="120" t="s">
        <v>45</v>
      </c>
      <c r="B91" s="122" t="s">
        <v>53</v>
      </c>
      <c r="C91" s="123"/>
      <c r="D91" s="124"/>
      <c r="F91" s="120" t="s">
        <v>45</v>
      </c>
      <c r="G91" s="122" t="s">
        <v>53</v>
      </c>
      <c r="H91" s="123"/>
      <c r="I91" s="124"/>
    </row>
    <row r="92" spans="1:10" ht="15.75" thickBot="1" x14ac:dyDescent="0.3">
      <c r="A92" s="121"/>
      <c r="B92" s="103" t="s">
        <v>15</v>
      </c>
      <c r="C92" s="103" t="s">
        <v>49</v>
      </c>
      <c r="D92" s="107" t="s">
        <v>17</v>
      </c>
      <c r="F92" s="121"/>
      <c r="G92" s="103" t="s">
        <v>15</v>
      </c>
      <c r="H92" s="103" t="s">
        <v>49</v>
      </c>
      <c r="I92" s="107" t="s">
        <v>17</v>
      </c>
    </row>
    <row r="93" spans="1:10" x14ac:dyDescent="0.25">
      <c r="A93" s="101" t="s">
        <v>123</v>
      </c>
      <c r="B93" s="104">
        <v>166796239</v>
      </c>
      <c r="C93" s="104">
        <v>177128405.75</v>
      </c>
      <c r="D93" s="88">
        <v>187482709</v>
      </c>
      <c r="F93" s="101" t="s">
        <v>123</v>
      </c>
      <c r="G93" s="104">
        <v>160830715</v>
      </c>
      <c r="H93" s="104">
        <v>170878900</v>
      </c>
      <c r="I93" s="88">
        <v>180863471</v>
      </c>
    </row>
    <row r="94" spans="1:10" x14ac:dyDescent="0.25">
      <c r="A94" s="101" t="s">
        <v>125</v>
      </c>
      <c r="B94" s="108">
        <v>116757367.30000001</v>
      </c>
      <c r="C94" s="108">
        <v>123989884.02499999</v>
      </c>
      <c r="D94" s="88">
        <v>131237896.29999998</v>
      </c>
      <c r="F94" s="101" t="s">
        <v>125</v>
      </c>
      <c r="G94" s="108">
        <v>112581500.5</v>
      </c>
      <c r="H94" s="108">
        <v>119615230</v>
      </c>
      <c r="I94" s="88">
        <v>126604429.69999999</v>
      </c>
      <c r="J94" s="145">
        <f>SUM(G94:I94)</f>
        <v>358801160.19999999</v>
      </c>
    </row>
    <row r="95" spans="1:10" ht="15.75" thickBot="1" x14ac:dyDescent="0.3">
      <c r="A95" s="102" t="s">
        <v>124</v>
      </c>
      <c r="B95" s="105">
        <v>3754300.5</v>
      </c>
      <c r="C95" s="105">
        <v>4048151</v>
      </c>
      <c r="D95" s="106">
        <v>4321498</v>
      </c>
      <c r="F95" s="102" t="s">
        <v>124</v>
      </c>
      <c r="G95" s="105">
        <v>3754300.5</v>
      </c>
      <c r="H95" s="105">
        <v>4048151</v>
      </c>
      <c r="I95" s="106">
        <v>4321498</v>
      </c>
    </row>
    <row r="96" spans="1:10" x14ac:dyDescent="0.25">
      <c r="A96" s="65" t="s">
        <v>126</v>
      </c>
      <c r="B96" s="2">
        <f>B94-B95</f>
        <v>113003066.80000001</v>
      </c>
      <c r="C96" s="2">
        <f t="shared" ref="C96:H96" si="60">C94-C95</f>
        <v>119941733.02499999</v>
      </c>
      <c r="D96" s="2">
        <f t="shared" si="60"/>
        <v>126916398.29999998</v>
      </c>
      <c r="F96" s="65" t="s">
        <v>126</v>
      </c>
      <c r="G96" s="2">
        <f>G94-G95</f>
        <v>108827200</v>
      </c>
      <c r="H96" s="2">
        <f>H94-H95</f>
        <v>115567079</v>
      </c>
      <c r="I96" s="2">
        <f>I94-I95</f>
        <v>122282931.69999999</v>
      </c>
    </row>
    <row r="105" spans="14:18" ht="15.75" thickBot="1" x14ac:dyDescent="0.3"/>
    <row r="106" spans="14:18" ht="15.75" thickBot="1" x14ac:dyDescent="0.3">
      <c r="N106" s="120"/>
      <c r="O106" s="122"/>
      <c r="P106" s="123"/>
      <c r="Q106" s="124"/>
      <c r="R106" s="143"/>
    </row>
    <row r="107" spans="14:18" ht="15.75" thickBot="1" x14ac:dyDescent="0.3">
      <c r="N107" s="121"/>
      <c r="O107" s="103"/>
      <c r="P107" s="103"/>
      <c r="Q107" s="107"/>
      <c r="R107" s="144"/>
    </row>
    <row r="108" spans="14:18" x14ac:dyDescent="0.25">
      <c r="N108" s="101"/>
      <c r="O108" s="104"/>
      <c r="P108" s="104"/>
      <c r="Q108" s="88"/>
      <c r="R108" s="87"/>
    </row>
    <row r="109" spans="14:18" x14ac:dyDescent="0.25">
      <c r="N109" s="101"/>
      <c r="O109" s="108"/>
      <c r="P109" s="108"/>
      <c r="Q109" s="88"/>
      <c r="R109" s="87"/>
    </row>
    <row r="110" spans="14:18" ht="15.75" thickBot="1" x14ac:dyDescent="0.3">
      <c r="N110" s="102"/>
      <c r="O110" s="105"/>
      <c r="P110" s="105"/>
      <c r="Q110" s="106"/>
      <c r="R110" s="87"/>
    </row>
    <row r="111" spans="14:18" x14ac:dyDescent="0.25">
      <c r="N111" s="65"/>
      <c r="O111" s="2"/>
      <c r="P111" s="2"/>
      <c r="Q111" s="2"/>
      <c r="R111" s="2"/>
    </row>
  </sheetData>
  <mergeCells count="8">
    <mergeCell ref="F91:F92"/>
    <mergeCell ref="G91:I91"/>
    <mergeCell ref="I1:J1"/>
    <mergeCell ref="B2:D2"/>
    <mergeCell ref="A91:A92"/>
    <mergeCell ref="B91:D91"/>
    <mergeCell ref="N106:N107"/>
    <mergeCell ref="O106:Q10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8"/>
  <sheetViews>
    <sheetView workbookViewId="0">
      <selection activeCell="Q26" sqref="Q26"/>
    </sheetView>
  </sheetViews>
  <sheetFormatPr defaultRowHeight="15" x14ac:dyDescent="0.25"/>
  <cols>
    <col min="2" max="2" width="31.5703125" bestFit="1" customWidth="1"/>
    <col min="3" max="3" width="34" bestFit="1" customWidth="1"/>
    <col min="4" max="9" width="12.28515625" bestFit="1" customWidth="1"/>
  </cols>
  <sheetData>
    <row r="1" spans="2:9" x14ac:dyDescent="0.25">
      <c r="D1" s="75" t="s">
        <v>86</v>
      </c>
      <c r="E1" s="75" t="s">
        <v>87</v>
      </c>
      <c r="F1" s="75" t="s">
        <v>88</v>
      </c>
      <c r="G1" s="75" t="s">
        <v>89</v>
      </c>
      <c r="H1" s="75" t="s">
        <v>90</v>
      </c>
      <c r="I1" s="75" t="s">
        <v>91</v>
      </c>
    </row>
    <row r="2" spans="2:9" x14ac:dyDescent="0.25">
      <c r="B2" s="1" t="s">
        <v>92</v>
      </c>
      <c r="C2" t="s">
        <v>93</v>
      </c>
      <c r="D2" s="3"/>
      <c r="E2" s="3"/>
      <c r="F2" s="3"/>
      <c r="G2" s="3">
        <v>209348.66</v>
      </c>
      <c r="H2" s="3"/>
      <c r="I2" s="3"/>
    </row>
    <row r="3" spans="2:9" x14ac:dyDescent="0.25">
      <c r="B3" s="1"/>
      <c r="C3" t="s">
        <v>94</v>
      </c>
      <c r="D3" s="3"/>
      <c r="E3" s="3"/>
      <c r="F3" s="3"/>
      <c r="G3" s="3">
        <v>338551034.05000007</v>
      </c>
      <c r="H3" s="3">
        <v>325110879.64000005</v>
      </c>
      <c r="I3" s="3">
        <v>353076339.62999994</v>
      </c>
    </row>
    <row r="4" spans="2:9" x14ac:dyDescent="0.25">
      <c r="B4" s="1"/>
      <c r="C4" t="s">
        <v>95</v>
      </c>
      <c r="D4" s="3"/>
      <c r="E4" s="3"/>
      <c r="F4" s="3"/>
      <c r="G4" s="3">
        <v>12220702.389999999</v>
      </c>
      <c r="H4" s="3">
        <v>54570443.829999998</v>
      </c>
      <c r="I4" s="3">
        <v>103298583.25</v>
      </c>
    </row>
    <row r="5" spans="2:9" x14ac:dyDescent="0.25">
      <c r="B5" s="1"/>
      <c r="C5" t="s">
        <v>96</v>
      </c>
      <c r="D5" s="3"/>
      <c r="E5" s="3"/>
      <c r="F5" s="3"/>
      <c r="G5" s="3">
        <v>76658871.400000006</v>
      </c>
      <c r="H5" s="3">
        <v>9258381.9600000009</v>
      </c>
      <c r="I5" s="3"/>
    </row>
    <row r="6" spans="2:9" x14ac:dyDescent="0.25">
      <c r="B6" s="1"/>
      <c r="C6" t="s">
        <v>97</v>
      </c>
      <c r="D6" s="3"/>
      <c r="E6" s="3"/>
      <c r="F6" s="3"/>
      <c r="G6" s="3">
        <v>32005.69</v>
      </c>
      <c r="H6" s="3"/>
      <c r="I6" s="3"/>
    </row>
    <row r="7" spans="2:9" x14ac:dyDescent="0.25">
      <c r="B7" s="1"/>
      <c r="C7" t="s">
        <v>98</v>
      </c>
      <c r="D7" s="3">
        <v>15368826.330000002</v>
      </c>
      <c r="E7" s="3">
        <v>1113170</v>
      </c>
      <c r="F7" s="3">
        <v>211854.69999999998</v>
      </c>
      <c r="G7" s="3"/>
      <c r="H7" s="3"/>
      <c r="I7" s="3"/>
    </row>
    <row r="8" spans="2:9" x14ac:dyDescent="0.25">
      <c r="B8" s="1"/>
      <c r="C8" t="s">
        <v>93</v>
      </c>
      <c r="D8" s="3">
        <v>1320513.29</v>
      </c>
      <c r="E8" s="3">
        <v>0</v>
      </c>
      <c r="F8" s="3">
        <v>0</v>
      </c>
      <c r="G8" s="3"/>
      <c r="H8" s="3"/>
      <c r="I8" s="3"/>
    </row>
    <row r="9" spans="2:9" x14ac:dyDescent="0.25">
      <c r="B9" s="1"/>
      <c r="C9" t="s">
        <v>94</v>
      </c>
      <c r="D9" s="3">
        <v>320614809.90999997</v>
      </c>
      <c r="E9" s="3">
        <v>324436719.10999995</v>
      </c>
      <c r="F9" s="3">
        <v>318930968.86999995</v>
      </c>
      <c r="G9" s="3"/>
      <c r="H9" s="3"/>
      <c r="I9" s="3"/>
    </row>
    <row r="10" spans="2:9" x14ac:dyDescent="0.25">
      <c r="B10" s="1"/>
      <c r="C10" t="s">
        <v>95</v>
      </c>
      <c r="D10" s="3">
        <v>3114857.97</v>
      </c>
      <c r="E10" s="3">
        <v>780158.67</v>
      </c>
      <c r="F10" s="3">
        <v>1201406.8499999999</v>
      </c>
      <c r="G10" s="3"/>
      <c r="H10" s="3"/>
      <c r="I10" s="3"/>
    </row>
    <row r="11" spans="2:9" x14ac:dyDescent="0.25">
      <c r="B11" s="1"/>
      <c r="C11" t="s">
        <v>96</v>
      </c>
      <c r="D11" s="3"/>
      <c r="E11" s="3">
        <v>30687040</v>
      </c>
      <c r="F11" s="3">
        <v>39354980.600000001</v>
      </c>
      <c r="G11" s="3"/>
      <c r="H11" s="3"/>
      <c r="I11" s="3"/>
    </row>
    <row r="12" spans="2:9" x14ac:dyDescent="0.25">
      <c r="B12" s="76"/>
      <c r="C12" t="s">
        <v>97</v>
      </c>
      <c r="D12" s="3">
        <v>1700.52</v>
      </c>
      <c r="E12" s="3"/>
      <c r="F12" s="3">
        <v>9871.57</v>
      </c>
      <c r="G12" s="3"/>
      <c r="H12" s="3"/>
      <c r="I12" s="3"/>
    </row>
    <row r="13" spans="2:9" x14ac:dyDescent="0.25">
      <c r="B13" s="1" t="s">
        <v>99</v>
      </c>
      <c r="C13" t="s">
        <v>93</v>
      </c>
      <c r="D13" s="3"/>
      <c r="E13" s="3"/>
      <c r="F13" s="3"/>
      <c r="G13" s="3">
        <v>0</v>
      </c>
      <c r="H13" s="3"/>
      <c r="I13" s="3"/>
    </row>
    <row r="14" spans="2:9" x14ac:dyDescent="0.25">
      <c r="B14" s="1"/>
      <c r="C14" t="s">
        <v>94</v>
      </c>
      <c r="D14" s="3"/>
      <c r="E14" s="3"/>
      <c r="F14" s="3"/>
      <c r="G14" s="3">
        <v>106429040.95000005</v>
      </c>
      <c r="H14" s="3">
        <v>112541758.51000002</v>
      </c>
      <c r="I14" s="3">
        <v>113981913.36</v>
      </c>
    </row>
    <row r="15" spans="2:9" x14ac:dyDescent="0.25">
      <c r="B15" s="1"/>
      <c r="C15" t="s">
        <v>95</v>
      </c>
      <c r="D15" s="3"/>
      <c r="E15" s="3"/>
      <c r="F15" s="3"/>
      <c r="G15" s="3">
        <v>9210088.0199999996</v>
      </c>
      <c r="H15" s="3">
        <v>10596827.859999999</v>
      </c>
      <c r="I15" s="3">
        <v>0</v>
      </c>
    </row>
    <row r="16" spans="2:9" x14ac:dyDescent="0.25">
      <c r="B16" s="1"/>
      <c r="C16" t="s">
        <v>96</v>
      </c>
      <c r="D16" s="3"/>
      <c r="E16" s="3"/>
      <c r="F16" s="3"/>
      <c r="G16" s="3">
        <v>3583072.0200000019</v>
      </c>
      <c r="H16" s="3">
        <v>6636642.3200000003</v>
      </c>
      <c r="I16" s="3">
        <v>2524051</v>
      </c>
    </row>
    <row r="17" spans="2:9" x14ac:dyDescent="0.25">
      <c r="B17" s="1"/>
      <c r="C17" t="s">
        <v>97</v>
      </c>
      <c r="D17" s="3"/>
      <c r="E17" s="3"/>
      <c r="F17" s="3"/>
      <c r="G17" s="3">
        <v>0</v>
      </c>
      <c r="H17" s="3">
        <v>71382.5</v>
      </c>
      <c r="I17" s="3">
        <v>17783.5</v>
      </c>
    </row>
    <row r="18" spans="2:9" x14ac:dyDescent="0.25">
      <c r="B18" s="1"/>
      <c r="C18" t="s">
        <v>100</v>
      </c>
      <c r="D18" s="3"/>
      <c r="E18" s="3"/>
      <c r="F18" s="3"/>
      <c r="G18" s="3"/>
      <c r="H18" s="3">
        <v>72563.809999999983</v>
      </c>
      <c r="I18" s="3"/>
    </row>
    <row r="19" spans="2:9" x14ac:dyDescent="0.25">
      <c r="B19" s="1"/>
      <c r="C19" t="s">
        <v>93</v>
      </c>
      <c r="D19" s="3"/>
      <c r="E19" s="3"/>
      <c r="F19" s="3">
        <v>4500000</v>
      </c>
      <c r="G19" s="3"/>
      <c r="H19" s="3"/>
      <c r="I19" s="3"/>
    </row>
    <row r="20" spans="2:9" x14ac:dyDescent="0.25">
      <c r="B20" s="1"/>
      <c r="C20" t="s">
        <v>94</v>
      </c>
      <c r="D20" s="3">
        <v>23784046.959999997</v>
      </c>
      <c r="E20" s="3">
        <v>79228604.129999995</v>
      </c>
      <c r="F20" s="3">
        <v>78248509.979999989</v>
      </c>
      <c r="G20" s="3"/>
      <c r="H20" s="3"/>
      <c r="I20" s="3"/>
    </row>
    <row r="21" spans="2:9" x14ac:dyDescent="0.25">
      <c r="B21" s="1"/>
      <c r="C21" t="s">
        <v>95</v>
      </c>
      <c r="D21" s="3">
        <v>2714498.12</v>
      </c>
      <c r="E21" s="3">
        <v>2603205.7799999993</v>
      </c>
      <c r="F21" s="3">
        <v>6538.17</v>
      </c>
      <c r="G21" s="3"/>
      <c r="H21" s="3"/>
      <c r="I21" s="3"/>
    </row>
    <row r="22" spans="2:9" x14ac:dyDescent="0.25">
      <c r="B22" s="1"/>
      <c r="C22" t="s">
        <v>96</v>
      </c>
      <c r="D22" s="3">
        <v>55769892</v>
      </c>
      <c r="E22" s="3"/>
      <c r="F22" s="3">
        <v>3463641.26</v>
      </c>
      <c r="G22" s="3"/>
      <c r="H22" s="3"/>
      <c r="I22" s="3"/>
    </row>
    <row r="23" spans="2:9" x14ac:dyDescent="0.25">
      <c r="B23" s="76"/>
      <c r="C23" t="s">
        <v>97</v>
      </c>
      <c r="D23" s="3">
        <v>311433.39</v>
      </c>
      <c r="E23" s="3">
        <v>42617.84</v>
      </c>
      <c r="F23" s="3">
        <v>76710.62</v>
      </c>
      <c r="G23" s="3"/>
      <c r="H23" s="3"/>
      <c r="I23" s="3"/>
    </row>
    <row r="24" spans="2:9" x14ac:dyDescent="0.25">
      <c r="B24" s="1" t="s">
        <v>101</v>
      </c>
      <c r="C24" t="s">
        <v>93</v>
      </c>
      <c r="D24" s="3"/>
      <c r="E24" s="3"/>
      <c r="F24" s="3"/>
      <c r="G24" s="3">
        <v>0</v>
      </c>
      <c r="H24" s="3"/>
      <c r="I24" s="3"/>
    </row>
    <row r="25" spans="2:9" x14ac:dyDescent="0.25">
      <c r="B25" s="1"/>
      <c r="C25" t="s">
        <v>94</v>
      </c>
      <c r="D25" s="3"/>
      <c r="E25" s="3"/>
      <c r="F25" s="3"/>
      <c r="G25" s="3">
        <v>190045592.56999999</v>
      </c>
      <c r="H25" s="3">
        <v>243765621.69000003</v>
      </c>
      <c r="I25" s="3">
        <v>322781114.02000004</v>
      </c>
    </row>
    <row r="26" spans="2:9" x14ac:dyDescent="0.25">
      <c r="B26" s="1"/>
      <c r="C26" t="s">
        <v>95</v>
      </c>
      <c r="D26" s="3"/>
      <c r="E26" s="3"/>
      <c r="F26" s="3"/>
      <c r="G26" s="3">
        <v>144282959.59999999</v>
      </c>
      <c r="H26" s="3">
        <v>132664868.42000002</v>
      </c>
      <c r="I26" s="3">
        <v>187929223.07000002</v>
      </c>
    </row>
    <row r="27" spans="2:9" x14ac:dyDescent="0.25">
      <c r="B27" s="1"/>
      <c r="C27" t="s">
        <v>96</v>
      </c>
      <c r="D27" s="3"/>
      <c r="E27" s="3"/>
      <c r="F27" s="3"/>
      <c r="G27" s="3">
        <v>113837786.27999972</v>
      </c>
      <c r="H27" s="3">
        <v>135153641.09999999</v>
      </c>
      <c r="I27" s="3">
        <v>144774675.51000008</v>
      </c>
    </row>
    <row r="28" spans="2:9" x14ac:dyDescent="0.25">
      <c r="B28" s="1"/>
      <c r="C28" t="s">
        <v>97</v>
      </c>
      <c r="D28" s="3"/>
      <c r="E28" s="3"/>
      <c r="F28" s="3"/>
      <c r="G28" s="3">
        <v>260.89999999999998</v>
      </c>
      <c r="H28" s="3">
        <v>75352.7</v>
      </c>
      <c r="I28" s="3">
        <v>205200.31000000003</v>
      </c>
    </row>
    <row r="29" spans="2:9" x14ac:dyDescent="0.25">
      <c r="B29" s="1"/>
      <c r="C29" t="s">
        <v>98</v>
      </c>
      <c r="D29" s="3">
        <v>655389.67999999993</v>
      </c>
      <c r="E29" s="3">
        <v>0</v>
      </c>
      <c r="F29" s="3">
        <v>337195851.50999993</v>
      </c>
      <c r="G29" s="3"/>
      <c r="H29" s="3"/>
      <c r="I29" s="3"/>
    </row>
    <row r="30" spans="2:9" x14ac:dyDescent="0.25">
      <c r="B30" s="1"/>
      <c r="C30" t="s">
        <v>93</v>
      </c>
      <c r="D30" s="3"/>
      <c r="E30" s="3">
        <v>35710.94</v>
      </c>
      <c r="F30" s="3">
        <v>521637.5</v>
      </c>
      <c r="G30" s="3"/>
      <c r="H30" s="3"/>
      <c r="I30" s="3"/>
    </row>
    <row r="31" spans="2:9" x14ac:dyDescent="0.25">
      <c r="B31" s="1"/>
      <c r="C31" t="s">
        <v>94</v>
      </c>
      <c r="D31" s="3">
        <v>73975547.24000001</v>
      </c>
      <c r="E31" s="3">
        <v>114926260.71000002</v>
      </c>
      <c r="F31" s="3">
        <v>100721675.41999996</v>
      </c>
      <c r="G31" s="3"/>
      <c r="H31" s="3"/>
      <c r="I31" s="3"/>
    </row>
    <row r="32" spans="2:9" x14ac:dyDescent="0.25">
      <c r="B32" s="1"/>
      <c r="C32" t="s">
        <v>95</v>
      </c>
      <c r="D32" s="3">
        <v>89560836.719999999</v>
      </c>
      <c r="E32" s="3">
        <v>342846688.30000001</v>
      </c>
      <c r="F32" s="3">
        <v>109738027.57000001</v>
      </c>
      <c r="G32" s="3"/>
      <c r="H32" s="3"/>
      <c r="I32" s="3"/>
    </row>
    <row r="33" spans="2:9" x14ac:dyDescent="0.25">
      <c r="B33" s="1"/>
      <c r="C33" t="s">
        <v>96</v>
      </c>
      <c r="D33" s="3"/>
      <c r="E33" s="3">
        <v>93171457.290000007</v>
      </c>
      <c r="F33" s="3">
        <v>110864162.06</v>
      </c>
      <c r="G33" s="3"/>
      <c r="H33" s="3"/>
      <c r="I33" s="3"/>
    </row>
    <row r="34" spans="2:9" x14ac:dyDescent="0.25">
      <c r="B34" s="1"/>
      <c r="C34" t="s">
        <v>97</v>
      </c>
      <c r="D34" s="3">
        <v>94934.95</v>
      </c>
      <c r="E34" s="3">
        <v>31606.61</v>
      </c>
      <c r="F34" s="3">
        <v>5060.1899999999996</v>
      </c>
      <c r="G34" s="3"/>
      <c r="H34" s="3"/>
      <c r="I34" s="3"/>
    </row>
    <row r="35" spans="2:9" x14ac:dyDescent="0.25">
      <c r="B35" s="76"/>
      <c r="C35" t="s">
        <v>102</v>
      </c>
      <c r="D35" s="3"/>
      <c r="E35" s="3"/>
      <c r="F35" s="3">
        <v>0</v>
      </c>
      <c r="G35" s="3"/>
      <c r="H35" s="3"/>
      <c r="I35" s="3"/>
    </row>
    <row r="36" spans="2:9" x14ac:dyDescent="0.25">
      <c r="B36" s="1" t="s">
        <v>103</v>
      </c>
      <c r="C36" t="s">
        <v>93</v>
      </c>
      <c r="D36" s="3"/>
      <c r="E36" s="3"/>
      <c r="F36" s="3"/>
      <c r="G36" s="3">
        <v>0</v>
      </c>
      <c r="H36" s="3"/>
      <c r="I36" s="3"/>
    </row>
    <row r="37" spans="2:9" x14ac:dyDescent="0.25">
      <c r="B37" s="1"/>
      <c r="C37" t="s">
        <v>94</v>
      </c>
      <c r="D37" s="3"/>
      <c r="E37" s="3"/>
      <c r="F37" s="3"/>
      <c r="G37" s="3">
        <v>415643118.24999994</v>
      </c>
      <c r="H37" s="3">
        <v>445805624.87000066</v>
      </c>
      <c r="I37" s="3">
        <v>482422330.98999995</v>
      </c>
    </row>
    <row r="38" spans="2:9" x14ac:dyDescent="0.25">
      <c r="B38" s="1"/>
      <c r="C38" t="s">
        <v>95</v>
      </c>
      <c r="D38" s="3"/>
      <c r="E38" s="3"/>
      <c r="F38" s="3"/>
      <c r="G38" s="3">
        <v>7932695.8700000001</v>
      </c>
      <c r="H38" s="3">
        <v>4148533.9800000004</v>
      </c>
      <c r="I38" s="3">
        <v>52917176.800000012</v>
      </c>
    </row>
    <row r="39" spans="2:9" x14ac:dyDescent="0.25">
      <c r="B39" s="1"/>
      <c r="C39" t="s">
        <v>96</v>
      </c>
      <c r="D39" s="3"/>
      <c r="E39" s="3"/>
      <c r="F39" s="3"/>
      <c r="G39" s="3">
        <v>0</v>
      </c>
      <c r="H39" s="3">
        <v>30415227.02</v>
      </c>
      <c r="I39" s="3">
        <v>17022087</v>
      </c>
    </row>
    <row r="40" spans="2:9" x14ac:dyDescent="0.25">
      <c r="B40" s="1"/>
      <c r="C40" t="s">
        <v>97</v>
      </c>
      <c r="D40" s="3"/>
      <c r="E40" s="3"/>
      <c r="F40" s="3"/>
      <c r="G40" s="3">
        <v>125200.01</v>
      </c>
      <c r="H40" s="3">
        <v>91029.82</v>
      </c>
      <c r="I40" s="3">
        <v>452908.66</v>
      </c>
    </row>
    <row r="41" spans="2:9" x14ac:dyDescent="0.25">
      <c r="B41" s="1"/>
      <c r="C41" t="s">
        <v>98</v>
      </c>
      <c r="D41" s="3">
        <v>66163068.509999983</v>
      </c>
      <c r="E41" s="3">
        <v>142797216.73999998</v>
      </c>
      <c r="F41" s="3">
        <v>281244095.18000001</v>
      </c>
      <c r="G41" s="3"/>
      <c r="H41" s="3"/>
      <c r="I41" s="3"/>
    </row>
    <row r="42" spans="2:9" x14ac:dyDescent="0.25">
      <c r="B42" s="1"/>
      <c r="C42" t="s">
        <v>93</v>
      </c>
      <c r="D42" s="3">
        <v>0</v>
      </c>
      <c r="E42" s="3">
        <v>0</v>
      </c>
      <c r="F42" s="3">
        <v>0</v>
      </c>
      <c r="G42" s="3"/>
      <c r="H42" s="3"/>
      <c r="I42" s="3"/>
    </row>
    <row r="43" spans="2:9" x14ac:dyDescent="0.25">
      <c r="B43" s="1"/>
      <c r="C43" t="s">
        <v>94</v>
      </c>
      <c r="D43" s="3">
        <v>196574135.97</v>
      </c>
      <c r="E43" s="3">
        <v>309876428.83999997</v>
      </c>
      <c r="F43" s="3">
        <v>346285701.02999973</v>
      </c>
      <c r="G43" s="3"/>
      <c r="H43" s="3"/>
      <c r="I43" s="3"/>
    </row>
    <row r="44" spans="2:9" x14ac:dyDescent="0.25">
      <c r="B44" s="1"/>
      <c r="C44" t="s">
        <v>95</v>
      </c>
      <c r="D44" s="3">
        <v>56607875.320000008</v>
      </c>
      <c r="E44" s="3">
        <v>9504271.4500000011</v>
      </c>
      <c r="F44" s="3">
        <v>50681705.530000001</v>
      </c>
      <c r="G44" s="3"/>
      <c r="H44" s="3"/>
      <c r="I44" s="3"/>
    </row>
    <row r="45" spans="2:9" x14ac:dyDescent="0.25">
      <c r="B45" s="1"/>
      <c r="C45" t="s">
        <v>96</v>
      </c>
      <c r="D45" s="3">
        <v>0</v>
      </c>
      <c r="E45" s="3">
        <v>15914198.209999962</v>
      </c>
      <c r="F45" s="3">
        <v>13205.75</v>
      </c>
      <c r="G45" s="3"/>
      <c r="H45" s="3"/>
      <c r="I45" s="3"/>
    </row>
    <row r="46" spans="2:9" x14ac:dyDescent="0.25">
      <c r="B46" s="76"/>
      <c r="C46" t="s">
        <v>97</v>
      </c>
      <c r="D46" s="3">
        <v>333588.77999999991</v>
      </c>
      <c r="E46" s="3">
        <v>166480.36000000002</v>
      </c>
      <c r="F46" s="3">
        <v>145437.89000000001</v>
      </c>
      <c r="G46" s="3"/>
      <c r="H46" s="3"/>
      <c r="I46" s="3"/>
    </row>
    <row r="47" spans="2:9" x14ac:dyDescent="0.25">
      <c r="B47" s="1" t="s">
        <v>104</v>
      </c>
      <c r="C47" t="s">
        <v>93</v>
      </c>
      <c r="D47" s="3"/>
      <c r="E47" s="3"/>
      <c r="F47" s="3"/>
      <c r="G47" s="3"/>
      <c r="H47" s="3"/>
      <c r="I47" s="3">
        <v>152973.69</v>
      </c>
    </row>
    <row r="48" spans="2:9" x14ac:dyDescent="0.25">
      <c r="B48" s="1"/>
      <c r="C48" t="s">
        <v>94</v>
      </c>
      <c r="D48" s="3"/>
      <c r="E48" s="3"/>
      <c r="F48" s="3"/>
      <c r="G48" s="3">
        <v>37474569.539999999</v>
      </c>
      <c r="H48" s="3">
        <v>64815583.389999993</v>
      </c>
      <c r="I48" s="3">
        <v>64394587.429999992</v>
      </c>
    </row>
    <row r="49" spans="2:9" x14ac:dyDescent="0.25">
      <c r="B49" s="1"/>
      <c r="C49" t="s">
        <v>95</v>
      </c>
      <c r="D49" s="3"/>
      <c r="E49" s="3"/>
      <c r="F49" s="3"/>
      <c r="G49" s="3">
        <v>17837079.899999999</v>
      </c>
      <c r="H49" s="3">
        <v>17926844.02</v>
      </c>
      <c r="I49" s="3">
        <v>28326139.650000002</v>
      </c>
    </row>
    <row r="50" spans="2:9" x14ac:dyDescent="0.25">
      <c r="B50" s="1"/>
      <c r="C50" t="s">
        <v>97</v>
      </c>
      <c r="D50" s="3"/>
      <c r="E50" s="3"/>
      <c r="F50" s="3"/>
      <c r="G50" s="3">
        <v>380310.02</v>
      </c>
      <c r="H50" s="3">
        <v>15028.7</v>
      </c>
      <c r="I50" s="3">
        <v>0</v>
      </c>
    </row>
    <row r="51" spans="2:9" x14ac:dyDescent="0.25">
      <c r="B51" s="1"/>
      <c r="C51" t="s">
        <v>94</v>
      </c>
      <c r="D51" s="3">
        <v>256861295.69000003</v>
      </c>
      <c r="E51" s="3">
        <v>33932701.269999996</v>
      </c>
      <c r="F51" s="3">
        <v>30730160.379999995</v>
      </c>
      <c r="G51" s="3"/>
      <c r="H51" s="3"/>
      <c r="I51" s="3"/>
    </row>
    <row r="52" spans="2:9" x14ac:dyDescent="0.25">
      <c r="B52" s="1"/>
      <c r="C52" t="s">
        <v>95</v>
      </c>
      <c r="D52" s="3">
        <v>30247272.589999996</v>
      </c>
      <c r="E52" s="3">
        <v>37465156.650000006</v>
      </c>
      <c r="F52" s="3">
        <v>10524392.170000002</v>
      </c>
      <c r="G52" s="3"/>
      <c r="H52" s="3"/>
      <c r="I52" s="3"/>
    </row>
    <row r="53" spans="2:9" x14ac:dyDescent="0.25">
      <c r="B53" s="76"/>
      <c r="C53" t="s">
        <v>97</v>
      </c>
      <c r="D53" s="3">
        <v>1646511.62</v>
      </c>
      <c r="E53" s="3">
        <v>108762.51000000001</v>
      </c>
      <c r="F53" s="3">
        <v>0</v>
      </c>
      <c r="G53" s="3"/>
      <c r="H53" s="3"/>
      <c r="I53" s="3"/>
    </row>
    <row r="54" spans="2:9" x14ac:dyDescent="0.25">
      <c r="B54" s="1" t="s">
        <v>105</v>
      </c>
      <c r="C54" t="s">
        <v>98</v>
      </c>
      <c r="D54" s="3"/>
      <c r="E54" s="3"/>
      <c r="F54" s="3"/>
      <c r="G54" s="3">
        <v>0</v>
      </c>
      <c r="H54" s="3"/>
      <c r="I54" s="3">
        <v>7106.18</v>
      </c>
    </row>
    <row r="55" spans="2:9" x14ac:dyDescent="0.25">
      <c r="B55" s="1"/>
      <c r="C55" t="s">
        <v>93</v>
      </c>
      <c r="D55" s="3"/>
      <c r="E55" s="3"/>
      <c r="F55" s="3"/>
      <c r="G55" s="3"/>
      <c r="H55" s="3">
        <v>155590.04999999999</v>
      </c>
      <c r="I55" s="3"/>
    </row>
    <row r="56" spans="2:9" x14ac:dyDescent="0.25">
      <c r="B56" s="1"/>
      <c r="C56" t="s">
        <v>94</v>
      </c>
      <c r="D56" s="3"/>
      <c r="E56" s="3"/>
      <c r="F56" s="3"/>
      <c r="G56" s="3">
        <v>135949953.16999999</v>
      </c>
      <c r="H56" s="3">
        <v>134463345.28999999</v>
      </c>
      <c r="I56" s="3">
        <v>160824097.38999999</v>
      </c>
    </row>
    <row r="57" spans="2:9" x14ac:dyDescent="0.25">
      <c r="B57" s="1"/>
      <c r="C57" t="s">
        <v>95</v>
      </c>
      <c r="D57" s="3"/>
      <c r="E57" s="3"/>
      <c r="F57" s="3"/>
      <c r="G57" s="3">
        <v>14733442.279999999</v>
      </c>
      <c r="H57" s="3">
        <v>22906046.199999999</v>
      </c>
      <c r="I57" s="3">
        <v>27055179.359999999</v>
      </c>
    </row>
    <row r="58" spans="2:9" x14ac:dyDescent="0.25">
      <c r="B58" s="1"/>
      <c r="C58" t="s">
        <v>96</v>
      </c>
      <c r="D58" s="3"/>
      <c r="E58" s="3"/>
      <c r="F58" s="3"/>
      <c r="G58" s="3">
        <v>27864626.050000001</v>
      </c>
      <c r="H58" s="3">
        <v>8665000</v>
      </c>
      <c r="I58" s="3">
        <v>10734480</v>
      </c>
    </row>
    <row r="59" spans="2:9" x14ac:dyDescent="0.25">
      <c r="B59" s="1"/>
      <c r="C59" t="s">
        <v>97</v>
      </c>
      <c r="D59" s="3"/>
      <c r="E59" s="3"/>
      <c r="F59" s="3"/>
      <c r="G59" s="3">
        <v>442112</v>
      </c>
      <c r="H59" s="3"/>
      <c r="I59" s="3">
        <v>303774.75</v>
      </c>
    </row>
    <row r="60" spans="2:9" x14ac:dyDescent="0.25">
      <c r="B60" s="1"/>
      <c r="C60" t="s">
        <v>93</v>
      </c>
      <c r="D60" s="3"/>
      <c r="E60" s="3"/>
      <c r="F60" s="3">
        <v>88283.7</v>
      </c>
      <c r="G60" s="3"/>
      <c r="H60" s="3"/>
      <c r="I60" s="3"/>
    </row>
    <row r="61" spans="2:9" x14ac:dyDescent="0.25">
      <c r="B61" s="1"/>
      <c r="C61" t="s">
        <v>94</v>
      </c>
      <c r="D61" s="3">
        <v>95349840.900000021</v>
      </c>
      <c r="E61" s="3">
        <v>130672160.29000001</v>
      </c>
      <c r="F61" s="3">
        <v>135277207.70999998</v>
      </c>
      <c r="G61" s="3"/>
      <c r="H61" s="3"/>
      <c r="I61" s="3"/>
    </row>
    <row r="62" spans="2:9" x14ac:dyDescent="0.25">
      <c r="B62" s="1"/>
      <c r="C62" t="s">
        <v>95</v>
      </c>
      <c r="D62" s="3">
        <v>3203413.18</v>
      </c>
      <c r="E62" s="3">
        <v>10498278.299999999</v>
      </c>
      <c r="F62" s="3">
        <v>9327524.120000001</v>
      </c>
      <c r="G62" s="3"/>
      <c r="H62" s="3"/>
      <c r="I62" s="3"/>
    </row>
    <row r="63" spans="2:9" x14ac:dyDescent="0.25">
      <c r="B63" s="1"/>
      <c r="C63" t="s">
        <v>96</v>
      </c>
      <c r="D63" s="3">
        <v>10576500</v>
      </c>
      <c r="E63" s="3">
        <v>7408500</v>
      </c>
      <c r="F63" s="3">
        <v>11090022.18</v>
      </c>
      <c r="G63" s="3"/>
      <c r="H63" s="3"/>
      <c r="I63" s="3"/>
    </row>
    <row r="64" spans="2:9" x14ac:dyDescent="0.25">
      <c r="B64" s="76"/>
      <c r="C64" t="s">
        <v>97</v>
      </c>
      <c r="D64" s="3">
        <v>20226.59</v>
      </c>
      <c r="E64" s="3">
        <v>118623</v>
      </c>
      <c r="F64" s="3">
        <v>169557.35</v>
      </c>
      <c r="G64" s="3"/>
      <c r="H64" s="3"/>
      <c r="I64" s="3"/>
    </row>
    <row r="65" spans="2:9" x14ac:dyDescent="0.25">
      <c r="B65" s="1" t="s">
        <v>106</v>
      </c>
      <c r="C65" t="s">
        <v>93</v>
      </c>
      <c r="D65" s="3"/>
      <c r="E65" s="3"/>
      <c r="F65" s="3"/>
      <c r="G65" s="3">
        <v>3574704.55</v>
      </c>
      <c r="H65" s="3">
        <v>2780778.3</v>
      </c>
      <c r="I65" s="3">
        <v>6483688.8900000006</v>
      </c>
    </row>
    <row r="66" spans="2:9" x14ac:dyDescent="0.25">
      <c r="B66" s="1"/>
      <c r="C66" t="s">
        <v>94</v>
      </c>
      <c r="D66" s="3"/>
      <c r="E66" s="3"/>
      <c r="F66" s="3"/>
      <c r="G66" s="3">
        <v>262993319.25000015</v>
      </c>
      <c r="H66" s="3">
        <v>317481425.38</v>
      </c>
      <c r="I66" s="3">
        <v>367687119.36000013</v>
      </c>
    </row>
    <row r="67" spans="2:9" x14ac:dyDescent="0.25">
      <c r="B67" s="1"/>
      <c r="C67" t="s">
        <v>95</v>
      </c>
      <c r="D67" s="3"/>
      <c r="E67" s="3"/>
      <c r="F67" s="3"/>
      <c r="G67" s="3">
        <v>5328142.41</v>
      </c>
      <c r="H67" s="3">
        <v>10460898.699999999</v>
      </c>
      <c r="I67" s="3">
        <v>14299391.74</v>
      </c>
    </row>
    <row r="68" spans="2:9" x14ac:dyDescent="0.25">
      <c r="B68" s="1"/>
      <c r="C68" t="s">
        <v>96</v>
      </c>
      <c r="D68" s="3"/>
      <c r="E68" s="3"/>
      <c r="F68" s="3"/>
      <c r="G68" s="3">
        <v>34425097.5</v>
      </c>
      <c r="H68" s="3">
        <v>39800307.300000072</v>
      </c>
      <c r="I68" s="3">
        <v>42451751</v>
      </c>
    </row>
    <row r="69" spans="2:9" x14ac:dyDescent="0.25">
      <c r="B69" s="1"/>
      <c r="C69" t="s">
        <v>97</v>
      </c>
      <c r="D69" s="3"/>
      <c r="E69" s="3"/>
      <c r="F69" s="3"/>
      <c r="G69" s="3">
        <v>1874971.5499999998</v>
      </c>
      <c r="H69" s="3">
        <v>1797091.36</v>
      </c>
      <c r="I69" s="3">
        <v>2310825.34</v>
      </c>
    </row>
    <row r="70" spans="2:9" x14ac:dyDescent="0.25">
      <c r="B70" s="1"/>
      <c r="C70" t="s">
        <v>93</v>
      </c>
      <c r="D70" s="3">
        <v>2624520</v>
      </c>
      <c r="E70" s="3">
        <v>1301520</v>
      </c>
      <c r="F70" s="3">
        <v>2904720</v>
      </c>
      <c r="G70" s="3"/>
      <c r="H70" s="3"/>
      <c r="I70" s="3"/>
    </row>
    <row r="71" spans="2:9" x14ac:dyDescent="0.25">
      <c r="B71" s="1"/>
      <c r="C71" t="s">
        <v>94</v>
      </c>
      <c r="D71" s="3">
        <v>142605290.35000008</v>
      </c>
      <c r="E71" s="3">
        <v>146412595.29999995</v>
      </c>
      <c r="F71" s="3">
        <v>168523757.16999999</v>
      </c>
      <c r="G71" s="3"/>
      <c r="H71" s="3"/>
      <c r="I71" s="3"/>
    </row>
    <row r="72" spans="2:9" x14ac:dyDescent="0.25">
      <c r="B72" s="1"/>
      <c r="C72" t="s">
        <v>95</v>
      </c>
      <c r="D72" s="3">
        <v>8939750.6999999993</v>
      </c>
      <c r="E72" s="3">
        <v>7443729.8799999999</v>
      </c>
      <c r="F72" s="3">
        <v>4223572.47</v>
      </c>
      <c r="G72" s="3"/>
      <c r="H72" s="3"/>
      <c r="I72" s="3"/>
    </row>
    <row r="73" spans="2:9" x14ac:dyDescent="0.25">
      <c r="B73" s="1"/>
      <c r="C73" t="s">
        <v>96</v>
      </c>
      <c r="D73" s="3">
        <v>23073479.169999998</v>
      </c>
      <c r="E73" s="3">
        <v>28813658.5</v>
      </c>
      <c r="F73" s="3">
        <v>32534538.5</v>
      </c>
      <c r="G73" s="3"/>
      <c r="H73" s="3"/>
      <c r="I73" s="3"/>
    </row>
    <row r="74" spans="2:9" x14ac:dyDescent="0.25">
      <c r="B74" s="76"/>
      <c r="C74" t="s">
        <v>97</v>
      </c>
      <c r="D74" s="3">
        <v>1027130.85</v>
      </c>
      <c r="E74" s="3">
        <v>1788041.1900000002</v>
      </c>
      <c r="F74" s="3">
        <v>1105211.05</v>
      </c>
      <c r="G74" s="3"/>
      <c r="H74" s="3"/>
      <c r="I74" s="3"/>
    </row>
    <row r="75" spans="2:9" x14ac:dyDescent="0.25">
      <c r="B75" s="1" t="s">
        <v>107</v>
      </c>
      <c r="C75" t="s">
        <v>93</v>
      </c>
      <c r="D75" s="3"/>
      <c r="E75" s="3"/>
      <c r="F75" s="3"/>
      <c r="G75" s="3"/>
      <c r="H75" s="3">
        <v>0</v>
      </c>
      <c r="I75" s="3"/>
    </row>
    <row r="76" spans="2:9" x14ac:dyDescent="0.25">
      <c r="B76" s="1"/>
      <c r="C76" t="s">
        <v>94</v>
      </c>
      <c r="D76" s="3"/>
      <c r="E76" s="3"/>
      <c r="F76" s="3"/>
      <c r="G76" s="3">
        <v>60311524.68</v>
      </c>
      <c r="H76" s="3">
        <v>69788824.890000015</v>
      </c>
      <c r="I76" s="3">
        <v>63464758.849999994</v>
      </c>
    </row>
    <row r="77" spans="2:9" x14ac:dyDescent="0.25">
      <c r="B77" s="1"/>
      <c r="C77" t="s">
        <v>95</v>
      </c>
      <c r="D77" s="3"/>
      <c r="E77" s="3"/>
      <c r="F77" s="3"/>
      <c r="G77" s="3">
        <v>1952165.68</v>
      </c>
      <c r="H77" s="3">
        <v>3464036.5399999996</v>
      </c>
      <c r="I77" s="3">
        <v>3945700.85</v>
      </c>
    </row>
    <row r="78" spans="2:9" x14ac:dyDescent="0.25">
      <c r="B78" s="1"/>
      <c r="C78" t="s">
        <v>96</v>
      </c>
      <c r="D78" s="3"/>
      <c r="E78" s="3"/>
      <c r="F78" s="3"/>
      <c r="G78" s="3">
        <v>11626483.600000001</v>
      </c>
      <c r="H78" s="3">
        <v>11533366.299999997</v>
      </c>
      <c r="I78" s="3">
        <v>12452315.100000003</v>
      </c>
    </row>
    <row r="79" spans="2:9" x14ac:dyDescent="0.25">
      <c r="B79" s="1"/>
      <c r="C79" t="s">
        <v>97</v>
      </c>
      <c r="D79" s="3"/>
      <c r="E79" s="3"/>
      <c r="F79" s="3"/>
      <c r="G79" s="3">
        <v>144691.42000000001</v>
      </c>
      <c r="H79" s="3">
        <v>192186.72999999998</v>
      </c>
      <c r="I79" s="3">
        <v>340876.18000000005</v>
      </c>
    </row>
    <row r="80" spans="2:9" x14ac:dyDescent="0.25">
      <c r="B80" s="1"/>
      <c r="C80" t="s">
        <v>93</v>
      </c>
      <c r="D80" s="3">
        <v>0</v>
      </c>
      <c r="E80" s="3">
        <v>86255.52</v>
      </c>
      <c r="F80" s="3"/>
      <c r="G80" s="3"/>
      <c r="H80" s="3"/>
      <c r="I80" s="3"/>
    </row>
    <row r="81" spans="2:9" x14ac:dyDescent="0.25">
      <c r="B81" s="1"/>
      <c r="C81" t="s">
        <v>94</v>
      </c>
      <c r="D81" s="3">
        <v>14593944.970000003</v>
      </c>
      <c r="E81" s="3">
        <v>15072638.709999999</v>
      </c>
      <c r="F81" s="3">
        <v>15780502.4</v>
      </c>
      <c r="G81" s="3"/>
      <c r="H81" s="3"/>
      <c r="I81" s="3"/>
    </row>
    <row r="82" spans="2:9" x14ac:dyDescent="0.25">
      <c r="B82" s="1"/>
      <c r="C82" t="s">
        <v>95</v>
      </c>
      <c r="D82" s="3">
        <v>3031678.05</v>
      </c>
      <c r="E82" s="3">
        <v>5244427.1900000004</v>
      </c>
      <c r="F82" s="3">
        <v>2665131.17</v>
      </c>
      <c r="G82" s="3"/>
      <c r="H82" s="3"/>
      <c r="I82" s="3"/>
    </row>
    <row r="83" spans="2:9" x14ac:dyDescent="0.25">
      <c r="B83" s="1"/>
      <c r="C83" t="s">
        <v>96</v>
      </c>
      <c r="D83" s="3">
        <v>27608357.199999999</v>
      </c>
      <c r="E83" s="3">
        <v>35519648</v>
      </c>
      <c r="F83" s="3">
        <v>47945107.039999999</v>
      </c>
      <c r="G83" s="3"/>
      <c r="H83" s="3"/>
      <c r="I83" s="3"/>
    </row>
    <row r="84" spans="2:9" x14ac:dyDescent="0.25">
      <c r="B84" s="76"/>
      <c r="C84" t="s">
        <v>97</v>
      </c>
      <c r="D84" s="3">
        <v>150344.23000000001</v>
      </c>
      <c r="E84" s="3">
        <v>2688.12</v>
      </c>
      <c r="F84" s="3"/>
      <c r="G84" s="3"/>
      <c r="H84" s="3"/>
      <c r="I84" s="3"/>
    </row>
    <row r="85" spans="2:9" x14ac:dyDescent="0.25">
      <c r="B85" s="1" t="s">
        <v>108</v>
      </c>
      <c r="C85" t="s">
        <v>93</v>
      </c>
      <c r="D85" s="3"/>
      <c r="E85" s="3"/>
      <c r="F85" s="3"/>
      <c r="G85" s="3"/>
      <c r="H85" s="3">
        <v>15770.76</v>
      </c>
      <c r="I85" s="3"/>
    </row>
    <row r="86" spans="2:9" x14ac:dyDescent="0.25">
      <c r="B86" s="1"/>
      <c r="C86" t="s">
        <v>94</v>
      </c>
      <c r="D86" s="3"/>
      <c r="E86" s="3"/>
      <c r="F86" s="3"/>
      <c r="G86" s="3">
        <v>62938022.32</v>
      </c>
      <c r="H86" s="3">
        <v>61960590.469999999</v>
      </c>
      <c r="I86" s="3">
        <v>61026628.45000001</v>
      </c>
    </row>
    <row r="87" spans="2:9" x14ac:dyDescent="0.25">
      <c r="B87" s="1"/>
      <c r="C87" t="s">
        <v>95</v>
      </c>
      <c r="D87" s="3"/>
      <c r="E87" s="3"/>
      <c r="F87" s="3"/>
      <c r="G87" s="3">
        <v>12071103.369999999</v>
      </c>
      <c r="H87" s="3">
        <v>10044324.629999997</v>
      </c>
      <c r="I87" s="3">
        <v>9305576.25</v>
      </c>
    </row>
    <row r="88" spans="2:9" x14ac:dyDescent="0.25">
      <c r="B88" s="1"/>
      <c r="C88" t="s">
        <v>96</v>
      </c>
      <c r="D88" s="3"/>
      <c r="E88" s="3"/>
      <c r="F88" s="3"/>
      <c r="G88" s="3">
        <v>277253281.43000001</v>
      </c>
      <c r="H88" s="3">
        <v>321374980.87</v>
      </c>
      <c r="I88" s="3">
        <v>298555343.69</v>
      </c>
    </row>
    <row r="89" spans="2:9" x14ac:dyDescent="0.25">
      <c r="B89" s="1"/>
      <c r="C89" t="s">
        <v>97</v>
      </c>
      <c r="D89" s="3"/>
      <c r="E89" s="3"/>
      <c r="F89" s="3"/>
      <c r="G89" s="3">
        <v>170066.12</v>
      </c>
      <c r="H89" s="3">
        <v>312469.12000000005</v>
      </c>
      <c r="I89" s="3">
        <v>651246.35</v>
      </c>
    </row>
    <row r="90" spans="2:9" x14ac:dyDescent="0.25">
      <c r="B90" s="1"/>
      <c r="C90" t="s">
        <v>98</v>
      </c>
      <c r="D90" s="3"/>
      <c r="E90" s="3"/>
      <c r="F90" s="3">
        <v>0</v>
      </c>
      <c r="G90" s="3"/>
      <c r="H90" s="3"/>
      <c r="I90" s="3"/>
    </row>
    <row r="91" spans="2:9" x14ac:dyDescent="0.25">
      <c r="B91" s="1"/>
      <c r="C91" t="s">
        <v>94</v>
      </c>
      <c r="D91" s="3">
        <v>61054236.299999982</v>
      </c>
      <c r="E91" s="3">
        <v>63854753.750000007</v>
      </c>
      <c r="F91" s="3">
        <v>64202881.109999999</v>
      </c>
      <c r="G91" s="3"/>
      <c r="H91" s="3"/>
      <c r="I91" s="3"/>
    </row>
    <row r="92" spans="2:9" x14ac:dyDescent="0.25">
      <c r="B92" s="1"/>
      <c r="C92" t="s">
        <v>95</v>
      </c>
      <c r="D92" s="3">
        <v>53669047.270000011</v>
      </c>
      <c r="E92" s="3">
        <v>20251663.949999996</v>
      </c>
      <c r="F92" s="3">
        <v>7553725.4900000012</v>
      </c>
      <c r="G92" s="3"/>
      <c r="H92" s="3"/>
      <c r="I92" s="3"/>
    </row>
    <row r="93" spans="2:9" x14ac:dyDescent="0.25">
      <c r="B93" s="1"/>
      <c r="C93" t="s">
        <v>96</v>
      </c>
      <c r="D93" s="3">
        <v>150704876.30000001</v>
      </c>
      <c r="E93" s="3">
        <v>172719107.94</v>
      </c>
      <c r="F93" s="3">
        <v>193601615.75</v>
      </c>
      <c r="G93" s="3"/>
      <c r="H93" s="3"/>
      <c r="I93" s="3"/>
    </row>
    <row r="94" spans="2:9" x14ac:dyDescent="0.25">
      <c r="B94" s="76"/>
      <c r="C94" t="s">
        <v>97</v>
      </c>
      <c r="D94" s="3">
        <v>438806.07000000007</v>
      </c>
      <c r="E94" s="3">
        <v>198726.96000000002</v>
      </c>
      <c r="F94" s="3">
        <v>300919.78999999998</v>
      </c>
      <c r="G94" s="3"/>
      <c r="H94" s="3"/>
      <c r="I94" s="3"/>
    </row>
    <row r="95" spans="2:9" x14ac:dyDescent="0.25">
      <c r="B95" s="77" t="s">
        <v>109</v>
      </c>
      <c r="C95" s="77"/>
      <c r="D95" s="78">
        <v>1794392477.6900001</v>
      </c>
      <c r="E95" s="78">
        <v>2187075472.0099998</v>
      </c>
      <c r="F95" s="78">
        <v>2521969871.7999997</v>
      </c>
      <c r="G95" s="78">
        <v>2388107443.5</v>
      </c>
      <c r="H95" s="78">
        <v>2610933269.0300012</v>
      </c>
      <c r="I95" s="78">
        <v>2956176947.5999994</v>
      </c>
    </row>
    <row r="96" spans="2:9" ht="15.75" thickBot="1" x14ac:dyDescent="0.3"/>
    <row r="97" spans="3:10" ht="15.75" thickBot="1" x14ac:dyDescent="0.3">
      <c r="C97" s="79"/>
      <c r="D97" s="80" t="s">
        <v>86</v>
      </c>
      <c r="E97" s="80" t="s">
        <v>87</v>
      </c>
      <c r="F97" s="80" t="s">
        <v>88</v>
      </c>
      <c r="G97" s="80" t="s">
        <v>89</v>
      </c>
      <c r="H97" s="80" t="s">
        <v>90</v>
      </c>
      <c r="I97" s="81" t="s">
        <v>91</v>
      </c>
      <c r="J97" s="82" t="s">
        <v>110</v>
      </c>
    </row>
    <row r="98" spans="3:10" ht="15.75" hidden="1" thickBot="1" x14ac:dyDescent="0.3">
      <c r="C98" s="83" t="s">
        <v>111</v>
      </c>
      <c r="D98" s="84">
        <v>82187284.519999981</v>
      </c>
      <c r="E98" s="84">
        <v>143910386.73999998</v>
      </c>
      <c r="F98" s="84">
        <v>618651801.38999999</v>
      </c>
      <c r="G98" s="84">
        <v>0</v>
      </c>
      <c r="H98" s="84"/>
      <c r="I98" s="85">
        <v>7106.18</v>
      </c>
    </row>
    <row r="99" spans="3:10" ht="15.75" hidden="1" thickBot="1" x14ac:dyDescent="0.3">
      <c r="C99" s="86" t="s">
        <v>112</v>
      </c>
      <c r="D99" s="87">
        <v>3945033.29</v>
      </c>
      <c r="E99" s="87">
        <v>1423486.4600000002</v>
      </c>
      <c r="F99" s="87">
        <v>8014641.2000000002</v>
      </c>
      <c r="G99" s="87">
        <v>3784053.21</v>
      </c>
      <c r="H99" s="87">
        <v>2952139.1099999994</v>
      </c>
      <c r="I99" s="88">
        <v>6636662.5800000001</v>
      </c>
    </row>
    <row r="100" spans="3:10" x14ac:dyDescent="0.25">
      <c r="C100" s="83" t="s">
        <v>113</v>
      </c>
      <c r="D100" s="84">
        <f>SUM(D98:D99)</f>
        <v>86132317.809999987</v>
      </c>
      <c r="E100" s="84">
        <f t="shared" ref="E100:I100" si="0">SUM(E98:E99)</f>
        <v>145333873.19999999</v>
      </c>
      <c r="F100" s="84">
        <f t="shared" si="0"/>
        <v>626666442.59000003</v>
      </c>
      <c r="G100" s="84">
        <f t="shared" si="0"/>
        <v>3784053.21</v>
      </c>
      <c r="H100" s="84">
        <f t="shared" si="0"/>
        <v>2952139.1099999994</v>
      </c>
      <c r="I100" s="85">
        <f t="shared" si="0"/>
        <v>6643768.7599999998</v>
      </c>
      <c r="J100" s="89">
        <f>((H100/D100)^(1/4)-1)</f>
        <v>-0.56972841035938915</v>
      </c>
    </row>
    <row r="101" spans="3:10" x14ac:dyDescent="0.25">
      <c r="C101" s="86" t="s">
        <v>114</v>
      </c>
      <c r="D101" s="87">
        <v>1185413148.2900004</v>
      </c>
      <c r="E101" s="87">
        <v>1218412862.1100004</v>
      </c>
      <c r="F101" s="87">
        <v>1258701364.0699995</v>
      </c>
      <c r="G101" s="87">
        <v>1610336174.7800002</v>
      </c>
      <c r="H101" s="87">
        <v>1775733654.1299999</v>
      </c>
      <c r="I101" s="88">
        <v>1989658889.4800007</v>
      </c>
      <c r="J101" s="89">
        <f t="shared" ref="J101:J107" si="1">((H101/D101)^(1/4)-1)</f>
        <v>0.10631046714039694</v>
      </c>
    </row>
    <row r="102" spans="3:10" x14ac:dyDescent="0.25">
      <c r="C102" s="86" t="s">
        <v>115</v>
      </c>
      <c r="D102" s="87">
        <v>251089229.91999999</v>
      </c>
      <c r="E102" s="87">
        <v>436637580.17000002</v>
      </c>
      <c r="F102" s="87">
        <v>195922023.53999993</v>
      </c>
      <c r="G102" s="87">
        <v>225568379.52000001</v>
      </c>
      <c r="H102" s="87">
        <v>266782824.18000004</v>
      </c>
      <c r="I102" s="88">
        <v>427076970.96999997</v>
      </c>
      <c r="J102" s="89">
        <f>((H102/D102)^(1/4)-1)</f>
        <v>1.5272084681302811E-2</v>
      </c>
    </row>
    <row r="103" spans="3:10" hidden="1" x14ac:dyDescent="0.25">
      <c r="C103" s="86" t="s">
        <v>116</v>
      </c>
      <c r="D103" s="87">
        <v>267733104.67000002</v>
      </c>
      <c r="E103" s="87">
        <v>384233609.94</v>
      </c>
      <c r="F103" s="87">
        <v>438867273.14000005</v>
      </c>
      <c r="G103" s="87">
        <v>545249218.27999973</v>
      </c>
      <c r="H103" s="87">
        <v>562837546.87000012</v>
      </c>
      <c r="I103" s="88">
        <v>528514703.30000007</v>
      </c>
      <c r="J103" s="89">
        <f t="shared" si="1"/>
        <v>0.20412132226006752</v>
      </c>
    </row>
    <row r="104" spans="3:10" hidden="1" x14ac:dyDescent="0.25">
      <c r="C104" s="86" t="s">
        <v>117</v>
      </c>
      <c r="D104" s="87">
        <v>4024677.0000000005</v>
      </c>
      <c r="E104" s="87">
        <v>2457546.59</v>
      </c>
      <c r="F104" s="87">
        <v>1812768.46</v>
      </c>
      <c r="G104" s="87">
        <v>3169617.71</v>
      </c>
      <c r="H104" s="87">
        <v>2554540.9300000002</v>
      </c>
      <c r="I104" s="88">
        <v>4282615.09</v>
      </c>
      <c r="J104" s="89">
        <f t="shared" si="1"/>
        <v>-0.10742347946500697</v>
      </c>
    </row>
    <row r="105" spans="3:10" x14ac:dyDescent="0.25">
      <c r="C105" s="86" t="s">
        <v>118</v>
      </c>
      <c r="D105" s="87">
        <f>SUM(D103:D104)</f>
        <v>271757781.67000002</v>
      </c>
      <c r="E105" s="87">
        <f t="shared" ref="E105:I105" si="2">SUM(E103:E104)</f>
        <v>386691156.52999997</v>
      </c>
      <c r="F105" s="87">
        <f t="shared" si="2"/>
        <v>440680041.60000002</v>
      </c>
      <c r="G105" s="87">
        <f t="shared" si="2"/>
        <v>548418835.98999977</v>
      </c>
      <c r="H105" s="87">
        <f t="shared" si="2"/>
        <v>565392087.80000007</v>
      </c>
      <c r="I105" s="88">
        <f t="shared" si="2"/>
        <v>532797318.39000005</v>
      </c>
      <c r="J105" s="89">
        <f t="shared" si="1"/>
        <v>0.20099703287074666</v>
      </c>
    </row>
    <row r="106" spans="3:10" x14ac:dyDescent="0.25">
      <c r="C106" s="86" t="s">
        <v>119</v>
      </c>
      <c r="D106" s="87"/>
      <c r="E106" s="87"/>
      <c r="F106" s="87"/>
      <c r="G106" s="87"/>
      <c r="H106" s="87">
        <v>72563.809999999983</v>
      </c>
      <c r="I106" s="88"/>
      <c r="J106" s="89" t="e">
        <f t="shared" si="1"/>
        <v>#DIV/0!</v>
      </c>
    </row>
    <row r="107" spans="3:10" ht="15.75" thickBot="1" x14ac:dyDescent="0.3">
      <c r="C107" s="90" t="s">
        <v>109</v>
      </c>
      <c r="D107" s="91">
        <v>1794392477.6900005</v>
      </c>
      <c r="E107" s="91">
        <v>2187075472.0100007</v>
      </c>
      <c r="F107" s="91">
        <v>2521969871.7999992</v>
      </c>
      <c r="G107" s="91">
        <v>2388107443.5</v>
      </c>
      <c r="H107" s="91">
        <v>2610933269.0299997</v>
      </c>
      <c r="I107" s="92">
        <v>2956176947.6000009</v>
      </c>
      <c r="J107" s="89">
        <f t="shared" si="1"/>
        <v>9.8296458098209083E-2</v>
      </c>
    </row>
    <row r="108" spans="3:10" ht="15.75" thickBot="1" x14ac:dyDescent="0.3">
      <c r="J108" s="89"/>
    </row>
    <row r="109" spans="3:10" ht="15.75" thickBot="1" x14ac:dyDescent="0.3">
      <c r="C109" s="93"/>
      <c r="D109" s="80" t="s">
        <v>86</v>
      </c>
      <c r="E109" s="80" t="s">
        <v>87</v>
      </c>
      <c r="F109" s="80" t="s">
        <v>88</v>
      </c>
      <c r="G109" s="80" t="s">
        <v>89</v>
      </c>
      <c r="H109" s="80" t="s">
        <v>90</v>
      </c>
      <c r="I109" s="81" t="s">
        <v>91</v>
      </c>
    </row>
    <row r="110" spans="3:10" x14ac:dyDescent="0.25">
      <c r="C110" s="26" t="s">
        <v>120</v>
      </c>
      <c r="D110" s="94">
        <f>D100/D107</f>
        <v>4.8000824168011373E-2</v>
      </c>
      <c r="E110" s="94">
        <f t="shared" ref="E110:I110" si="3">E100/E107</f>
        <v>6.6451238221986439E-2</v>
      </c>
      <c r="F110" s="94">
        <f t="shared" si="3"/>
        <v>0.24848292186089083</v>
      </c>
      <c r="G110" s="94">
        <f t="shared" si="3"/>
        <v>1.5845406036062214E-3</v>
      </c>
      <c r="H110" s="94">
        <f t="shared" si="3"/>
        <v>1.1306834782095993E-3</v>
      </c>
      <c r="I110" s="95">
        <f t="shared" si="3"/>
        <v>2.2474191761064246E-3</v>
      </c>
    </row>
    <row r="111" spans="3:10" x14ac:dyDescent="0.25">
      <c r="C111" s="26" t="s">
        <v>114</v>
      </c>
      <c r="D111" s="94">
        <f>D101/D107</f>
        <v>0.66062088591456558</v>
      </c>
      <c r="E111" s="94">
        <f t="shared" ref="E111:I111" si="4">E101/E107</f>
        <v>0.55709685271639731</v>
      </c>
      <c r="F111" s="94">
        <f t="shared" si="4"/>
        <v>0.49909452850506486</v>
      </c>
      <c r="G111" s="94">
        <f t="shared" si="4"/>
        <v>0.6743147923109768</v>
      </c>
      <c r="H111" s="94">
        <f t="shared" si="4"/>
        <v>0.68011453038388503</v>
      </c>
      <c r="I111" s="95">
        <f t="shared" si="4"/>
        <v>0.67305135137303718</v>
      </c>
    </row>
    <row r="112" spans="3:10" x14ac:dyDescent="0.25">
      <c r="C112" s="26" t="s">
        <v>115</v>
      </c>
      <c r="D112" s="94">
        <f>D102/D107</f>
        <v>0.13992993898594475</v>
      </c>
      <c r="E112" s="94">
        <f t="shared" ref="E112:I112" si="5">E102/E107</f>
        <v>0.19964449592986128</v>
      </c>
      <c r="F112" s="94">
        <f t="shared" si="5"/>
        <v>7.7686107883661981E-2</v>
      </c>
      <c r="G112" s="94">
        <f t="shared" si="5"/>
        <v>9.4454870585474152E-2</v>
      </c>
      <c r="H112" s="94">
        <f t="shared" si="5"/>
        <v>0.1021791048222055</v>
      </c>
      <c r="I112" s="95">
        <f t="shared" si="5"/>
        <v>0.14446935299888808</v>
      </c>
    </row>
    <row r="113" spans="3:9" x14ac:dyDescent="0.25">
      <c r="C113" s="26" t="s">
        <v>118</v>
      </c>
      <c r="D113" s="94">
        <f>D105/D107</f>
        <v>0.15144835093147829</v>
      </c>
      <c r="E113" s="94">
        <f t="shared" ref="E113:I113" si="6">E105/E107</f>
        <v>0.17680741313175485</v>
      </c>
      <c r="F113" s="94">
        <f t="shared" si="6"/>
        <v>0.17473644175038244</v>
      </c>
      <c r="G113" s="94">
        <f t="shared" si="6"/>
        <v>0.22964579649994285</v>
      </c>
      <c r="H113" s="94">
        <f t="shared" si="6"/>
        <v>0.21654788902745553</v>
      </c>
      <c r="I113" s="95">
        <f t="shared" si="6"/>
        <v>0.18023187645196828</v>
      </c>
    </row>
    <row r="114" spans="3:9" ht="15.75" thickBot="1" x14ac:dyDescent="0.3">
      <c r="C114" s="96" t="s">
        <v>119</v>
      </c>
      <c r="D114" s="97">
        <f>D106/D107</f>
        <v>0</v>
      </c>
      <c r="E114" s="97">
        <f t="shared" ref="E114:I114" si="7">E106/E107</f>
        <v>0</v>
      </c>
      <c r="F114" s="97">
        <f t="shared" si="7"/>
        <v>0</v>
      </c>
      <c r="G114" s="97">
        <f t="shared" si="7"/>
        <v>0</v>
      </c>
      <c r="H114" s="97">
        <f t="shared" si="7"/>
        <v>2.7792288244486047E-5</v>
      </c>
      <c r="I114" s="98">
        <f t="shared" si="7"/>
        <v>0</v>
      </c>
    </row>
    <row r="117" spans="3:9" x14ac:dyDescent="0.25">
      <c r="D117" s="3">
        <f>H101-D101</f>
        <v>590320505.83999944</v>
      </c>
    </row>
    <row r="118" spans="3:9" x14ac:dyDescent="0.25">
      <c r="D118" s="3">
        <f>H105-D105</f>
        <v>293634306.13000005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4"/>
  <sheetViews>
    <sheetView workbookViewId="0">
      <pane xSplit="1" topLeftCell="B1" activePane="topRight" state="frozen"/>
      <selection pane="topRight" activeCell="L12" sqref="L12"/>
    </sheetView>
  </sheetViews>
  <sheetFormatPr defaultRowHeight="15" x14ac:dyDescent="0.25"/>
  <cols>
    <col min="2" max="3" width="9.140625" customWidth="1"/>
    <col min="12" max="15" width="20.5703125" bestFit="1" customWidth="1"/>
    <col min="21" max="21" width="9.85546875" bestFit="1" customWidth="1"/>
    <col min="23" max="23" width="11.7109375" customWidth="1"/>
    <col min="24" max="24" width="14.28515625" customWidth="1"/>
    <col min="33" max="33" width="19" bestFit="1" customWidth="1"/>
  </cols>
  <sheetData>
    <row r="1" spans="1:33" x14ac:dyDescent="0.25">
      <c r="D1" s="125" t="s">
        <v>68</v>
      </c>
      <c r="E1" s="125"/>
      <c r="F1" s="125"/>
      <c r="G1" s="125"/>
    </row>
    <row r="2" spans="1:33" ht="44.25" customHeight="1" thickBot="1" x14ac:dyDescent="0.3">
      <c r="B2" s="1">
        <v>2010</v>
      </c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1">
        <v>2017</v>
      </c>
      <c r="J2" s="1">
        <v>2018</v>
      </c>
      <c r="K2" s="1">
        <v>2019</v>
      </c>
      <c r="L2" s="54" t="s">
        <v>69</v>
      </c>
      <c r="M2" s="54" t="s">
        <v>70</v>
      </c>
      <c r="N2" s="54" t="s">
        <v>71</v>
      </c>
      <c r="O2" s="54" t="s">
        <v>72</v>
      </c>
      <c r="Q2" s="1" t="s">
        <v>73</v>
      </c>
      <c r="Z2" s="1" t="s">
        <v>74</v>
      </c>
    </row>
    <row r="3" spans="1:33" ht="15.75" thickBot="1" x14ac:dyDescent="0.3">
      <c r="A3" s="1" t="s">
        <v>56</v>
      </c>
      <c r="B3" s="3">
        <v>147713</v>
      </c>
      <c r="C3" s="3">
        <v>149948</v>
      </c>
      <c r="D3" s="3">
        <v>152277</v>
      </c>
      <c r="E3" s="3">
        <v>154553</v>
      </c>
      <c r="F3" s="55">
        <v>156494</v>
      </c>
      <c r="G3" s="55">
        <v>169121</v>
      </c>
      <c r="H3" s="3">
        <v>171202</v>
      </c>
      <c r="I3" s="3">
        <v>173849</v>
      </c>
      <c r="J3" s="3">
        <v>176495</v>
      </c>
      <c r="K3" s="3">
        <v>178819</v>
      </c>
      <c r="L3" s="56">
        <f>LN(K3/H3)/3*100</f>
        <v>1.4509991731168057</v>
      </c>
      <c r="M3" s="56">
        <f>LN(K3/B3)/9*100</f>
        <v>2.1233657684734961</v>
      </c>
      <c r="N3" s="56">
        <f>LN(G3/D3)/3*100</f>
        <v>3.4971068099011395</v>
      </c>
      <c r="O3" s="57">
        <f>LN(AF4/AC4)/3*100</f>
        <v>-4.897899989117108</v>
      </c>
      <c r="Q3" s="58" t="s">
        <v>75</v>
      </c>
      <c r="R3" s="58">
        <v>2010</v>
      </c>
      <c r="S3" s="58">
        <v>2011</v>
      </c>
      <c r="T3" s="58">
        <v>2012</v>
      </c>
      <c r="U3" s="58">
        <v>2013</v>
      </c>
      <c r="V3" s="58">
        <v>2014</v>
      </c>
      <c r="W3" s="58">
        <v>2015</v>
      </c>
      <c r="Z3" s="58" t="s">
        <v>75</v>
      </c>
      <c r="AA3" s="58">
        <v>2010</v>
      </c>
      <c r="AB3" s="58">
        <v>2011</v>
      </c>
      <c r="AC3" s="58">
        <v>2012</v>
      </c>
      <c r="AD3" s="58">
        <v>2013</v>
      </c>
      <c r="AE3" s="58">
        <v>2014</v>
      </c>
      <c r="AF3" s="58">
        <v>2015</v>
      </c>
      <c r="AG3" t="s">
        <v>76</v>
      </c>
    </row>
    <row r="4" spans="1:33" x14ac:dyDescent="0.25">
      <c r="A4" s="1" t="s">
        <v>59</v>
      </c>
      <c r="B4" s="3">
        <v>51387</v>
      </c>
      <c r="C4" s="3">
        <v>50996</v>
      </c>
      <c r="D4" s="3">
        <v>51082</v>
      </c>
      <c r="E4" s="3">
        <v>51476</v>
      </c>
      <c r="F4" s="55">
        <v>52247</v>
      </c>
      <c r="G4" s="55">
        <v>53188</v>
      </c>
      <c r="H4" s="3">
        <v>53994</v>
      </c>
      <c r="I4" s="3">
        <v>54730</v>
      </c>
      <c r="J4" s="3">
        <v>55141</v>
      </c>
      <c r="K4" s="3">
        <v>55293</v>
      </c>
      <c r="L4" s="56">
        <f t="shared" ref="L4:L11" si="0">LN(K4/H4)/3*100</f>
        <v>0.79244629859096438</v>
      </c>
      <c r="M4" s="56">
        <f>LN(K4/C4)/9*100</f>
        <v>0.8988791106857732</v>
      </c>
      <c r="N4" s="56">
        <f>LN(G4/D4)/3*100</f>
        <v>1.3466874109604685</v>
      </c>
      <c r="O4" s="59">
        <f t="shared" ref="O4:O11" si="1">LN(AF5/AC5)/3*100</f>
        <v>7.3391804640969696</v>
      </c>
      <c r="Q4" s="26" t="s">
        <v>56</v>
      </c>
      <c r="R4" s="60">
        <v>164803</v>
      </c>
      <c r="S4" s="60">
        <v>157184</v>
      </c>
      <c r="T4" s="60">
        <v>158363</v>
      </c>
      <c r="U4" s="60">
        <v>151831</v>
      </c>
      <c r="V4" s="60">
        <v>154602</v>
      </c>
      <c r="W4" s="60">
        <v>138233</v>
      </c>
      <c r="Z4" s="26" t="s">
        <v>56</v>
      </c>
      <c r="AA4" s="60">
        <f>R4+R19</f>
        <v>170964</v>
      </c>
      <c r="AB4" s="60">
        <f t="shared" ref="AB4:AF12" si="2">S4+S19</f>
        <v>162195</v>
      </c>
      <c r="AC4" s="60">
        <f t="shared" si="2"/>
        <v>162115</v>
      </c>
      <c r="AD4" s="60">
        <f t="shared" si="2"/>
        <v>154993</v>
      </c>
      <c r="AE4" s="60">
        <f t="shared" si="2"/>
        <v>156831</v>
      </c>
      <c r="AF4" s="60">
        <f t="shared" si="2"/>
        <v>139961.72050518301</v>
      </c>
      <c r="AG4" s="61">
        <f>((AF4/AC4)^(1/3)-1)</f>
        <v>-4.7798874184187046E-2</v>
      </c>
    </row>
    <row r="5" spans="1:33" x14ac:dyDescent="0.25">
      <c r="A5" s="1" t="s">
        <v>60</v>
      </c>
      <c r="B5" s="3">
        <v>205554</v>
      </c>
      <c r="C5" s="3">
        <v>206977</v>
      </c>
      <c r="D5" s="3">
        <v>210291</v>
      </c>
      <c r="E5" s="3">
        <v>214700</v>
      </c>
      <c r="F5" s="55">
        <v>219950</v>
      </c>
      <c r="G5" s="55">
        <v>225418</v>
      </c>
      <c r="H5" s="3">
        <v>230609</v>
      </c>
      <c r="I5" s="3">
        <v>233668</v>
      </c>
      <c r="J5" s="3">
        <v>237503</v>
      </c>
      <c r="K5" s="3">
        <v>240116</v>
      </c>
      <c r="L5" s="56">
        <f t="shared" si="0"/>
        <v>1.3466168071014104</v>
      </c>
      <c r="M5" s="56">
        <f t="shared" ref="M5:M11" si="3">LN(K5/B5)/9*100</f>
        <v>1.726815186304927</v>
      </c>
      <c r="N5" s="56">
        <f t="shared" ref="N5:N11" si="4">LN(G5/D5)/3*100</f>
        <v>2.3154723553396304</v>
      </c>
      <c r="O5" s="59">
        <f t="shared" si="1"/>
        <v>5.1978829076936579</v>
      </c>
      <c r="Q5" s="26" t="s">
        <v>59</v>
      </c>
      <c r="R5" s="60">
        <v>27209</v>
      </c>
      <c r="S5" s="60">
        <v>28627</v>
      </c>
      <c r="T5" s="60">
        <v>30639</v>
      </c>
      <c r="U5" s="60">
        <v>32170</v>
      </c>
      <c r="V5" s="60">
        <v>35067</v>
      </c>
      <c r="W5" s="60">
        <v>36595</v>
      </c>
      <c r="Z5" s="26" t="s">
        <v>59</v>
      </c>
      <c r="AA5" s="60">
        <f t="shared" ref="AA5:AA12" si="5">R5+R20</f>
        <v>36285</v>
      </c>
      <c r="AB5" s="60">
        <f t="shared" si="2"/>
        <v>32931</v>
      </c>
      <c r="AC5" s="60">
        <f t="shared" si="2"/>
        <v>35416</v>
      </c>
      <c r="AD5" s="60">
        <f t="shared" si="2"/>
        <v>39681</v>
      </c>
      <c r="AE5" s="60">
        <f t="shared" si="2"/>
        <v>42895</v>
      </c>
      <c r="AF5" s="60">
        <f t="shared" si="2"/>
        <v>44138.795370694497</v>
      </c>
      <c r="AG5" s="61">
        <f t="shared" ref="AG5:AG12" si="6">((AF5/AC5)^(1/3)-1)</f>
        <v>7.6152095710452894E-2</v>
      </c>
    </row>
    <row r="6" spans="1:33" x14ac:dyDescent="0.25">
      <c r="A6" s="1" t="s">
        <v>61</v>
      </c>
      <c r="B6" s="3">
        <v>240231</v>
      </c>
      <c r="C6" s="3">
        <v>248172</v>
      </c>
      <c r="D6" s="3">
        <v>254253</v>
      </c>
      <c r="E6" s="3">
        <v>259197</v>
      </c>
      <c r="F6" s="55">
        <v>263524</v>
      </c>
      <c r="G6" s="55">
        <v>267593</v>
      </c>
      <c r="H6" s="3">
        <v>271645</v>
      </c>
      <c r="I6" s="3">
        <v>275394</v>
      </c>
      <c r="J6" s="3">
        <v>277322</v>
      </c>
      <c r="K6" s="3">
        <v>277655</v>
      </c>
      <c r="L6" s="56">
        <f t="shared" si="0"/>
        <v>0.72944230061069459</v>
      </c>
      <c r="M6" s="56">
        <f t="shared" si="3"/>
        <v>1.6086486152600639</v>
      </c>
      <c r="N6" s="56">
        <f t="shared" si="4"/>
        <v>1.7045778399136009</v>
      </c>
      <c r="O6" s="57">
        <f t="shared" si="1"/>
        <v>-1.1379150681471932</v>
      </c>
      <c r="Q6" s="26" t="s">
        <v>77</v>
      </c>
      <c r="R6" s="60">
        <v>76460</v>
      </c>
      <c r="S6" s="60">
        <v>86240</v>
      </c>
      <c r="T6" s="60">
        <v>95374</v>
      </c>
      <c r="U6" s="60">
        <v>104508</v>
      </c>
      <c r="V6" s="60">
        <v>111925</v>
      </c>
      <c r="W6" s="60">
        <v>114325</v>
      </c>
      <c r="Z6" s="26" t="s">
        <v>77</v>
      </c>
      <c r="AA6" s="60">
        <f t="shared" si="5"/>
        <v>93191</v>
      </c>
      <c r="AB6" s="60">
        <f t="shared" si="2"/>
        <v>102639</v>
      </c>
      <c r="AC6" s="60">
        <f t="shared" si="2"/>
        <v>122316</v>
      </c>
      <c r="AD6" s="60">
        <f t="shared" si="2"/>
        <v>127501</v>
      </c>
      <c r="AE6" s="60">
        <f t="shared" si="2"/>
        <v>137640</v>
      </c>
      <c r="AF6" s="60">
        <f t="shared" si="2"/>
        <v>142957.06596966402</v>
      </c>
      <c r="AG6" s="61">
        <f t="shared" si="6"/>
        <v>5.3353441812627134E-2</v>
      </c>
    </row>
    <row r="7" spans="1:33" x14ac:dyDescent="0.25">
      <c r="A7" s="1" t="s">
        <v>62</v>
      </c>
      <c r="B7" s="3">
        <v>114021</v>
      </c>
      <c r="C7" s="3">
        <v>115568</v>
      </c>
      <c r="D7" s="3">
        <v>117829</v>
      </c>
      <c r="E7" s="3">
        <v>120998</v>
      </c>
      <c r="F7" s="55">
        <v>125361</v>
      </c>
      <c r="G7" s="55">
        <v>130388</v>
      </c>
      <c r="H7" s="3">
        <v>135096</v>
      </c>
      <c r="I7" s="3">
        <v>138813</v>
      </c>
      <c r="J7" s="3">
        <v>142064</v>
      </c>
      <c r="K7" s="3">
        <v>144621</v>
      </c>
      <c r="L7" s="56">
        <f t="shared" si="0"/>
        <v>2.2710296855333487</v>
      </c>
      <c r="M7" s="56">
        <f t="shared" si="3"/>
        <v>2.6414876159966654</v>
      </c>
      <c r="N7" s="56">
        <f t="shared" si="4"/>
        <v>3.3760066610647552</v>
      </c>
      <c r="O7" s="57">
        <f t="shared" si="1"/>
        <v>0.70305487156269397</v>
      </c>
      <c r="Q7" s="26" t="s">
        <v>78</v>
      </c>
      <c r="R7" s="60">
        <v>175541</v>
      </c>
      <c r="S7" s="60">
        <v>181585</v>
      </c>
      <c r="T7" s="60">
        <v>189169</v>
      </c>
      <c r="U7" s="60">
        <v>187972</v>
      </c>
      <c r="V7" s="60">
        <v>194072</v>
      </c>
      <c r="W7" s="60">
        <v>185074</v>
      </c>
      <c r="Z7" s="26" t="s">
        <v>78</v>
      </c>
      <c r="AA7" s="60">
        <f t="shared" si="5"/>
        <v>191413</v>
      </c>
      <c r="AB7" s="60">
        <f t="shared" si="2"/>
        <v>186394</v>
      </c>
      <c r="AC7" s="60">
        <f t="shared" si="2"/>
        <v>192724</v>
      </c>
      <c r="AD7" s="60">
        <f t="shared" si="2"/>
        <v>189637</v>
      </c>
      <c r="AE7" s="60">
        <f t="shared" si="2"/>
        <v>196059</v>
      </c>
      <c r="AF7" s="60">
        <f t="shared" si="2"/>
        <v>186255.92364271637</v>
      </c>
      <c r="AG7" s="61">
        <f t="shared" si="6"/>
        <v>-1.1314653021031185E-2</v>
      </c>
    </row>
    <row r="8" spans="1:33" x14ac:dyDescent="0.25">
      <c r="A8" s="1" t="s">
        <v>63</v>
      </c>
      <c r="B8" s="3">
        <v>84916</v>
      </c>
      <c r="C8" s="3">
        <v>84834</v>
      </c>
      <c r="D8" s="3">
        <v>85613</v>
      </c>
      <c r="E8" s="3">
        <v>87027</v>
      </c>
      <c r="F8" s="55">
        <v>89146</v>
      </c>
      <c r="G8" s="55">
        <v>91535</v>
      </c>
      <c r="H8" s="3">
        <v>93558</v>
      </c>
      <c r="I8" s="3">
        <v>94896</v>
      </c>
      <c r="J8" s="3">
        <v>95956</v>
      </c>
      <c r="K8" s="3">
        <v>96431</v>
      </c>
      <c r="L8" s="56">
        <f t="shared" si="0"/>
        <v>1.0082053951485601</v>
      </c>
      <c r="M8" s="56">
        <f t="shared" si="3"/>
        <v>1.4129466012833871</v>
      </c>
      <c r="N8" s="56">
        <f t="shared" si="4"/>
        <v>2.2294757342452129</v>
      </c>
      <c r="O8" s="57">
        <f t="shared" si="1"/>
        <v>0.20970014587119082</v>
      </c>
      <c r="Q8" s="26" t="s">
        <v>62</v>
      </c>
      <c r="R8" s="60">
        <v>113432</v>
      </c>
      <c r="S8" s="60">
        <v>117279</v>
      </c>
      <c r="T8" s="60">
        <v>117950</v>
      </c>
      <c r="U8" s="60">
        <v>120029</v>
      </c>
      <c r="V8" s="60">
        <v>123151</v>
      </c>
      <c r="W8" s="60">
        <v>122380</v>
      </c>
      <c r="Z8" s="26" t="s">
        <v>62</v>
      </c>
      <c r="AA8" s="60">
        <f t="shared" si="5"/>
        <v>126476</v>
      </c>
      <c r="AB8" s="60">
        <f t="shared" si="2"/>
        <v>123250</v>
      </c>
      <c r="AC8" s="60">
        <f t="shared" si="2"/>
        <v>121849</v>
      </c>
      <c r="AD8" s="60">
        <f t="shared" si="2"/>
        <v>123239</v>
      </c>
      <c r="AE8" s="60">
        <f t="shared" si="2"/>
        <v>126138</v>
      </c>
      <c r="AF8" s="60">
        <f t="shared" si="2"/>
        <v>124446.29027038088</v>
      </c>
      <c r="AG8" s="61">
        <f t="shared" si="6"/>
        <v>7.0553210435724267E-3</v>
      </c>
    </row>
    <row r="9" spans="1:33" x14ac:dyDescent="0.25">
      <c r="A9" s="1" t="s">
        <v>64</v>
      </c>
      <c r="B9" s="3">
        <v>21654</v>
      </c>
      <c r="C9" s="3">
        <v>21182</v>
      </c>
      <c r="D9" s="3">
        <v>21015</v>
      </c>
      <c r="E9" s="3">
        <v>21063</v>
      </c>
      <c r="F9" s="55">
        <v>21338</v>
      </c>
      <c r="G9" s="55">
        <v>21718</v>
      </c>
      <c r="H9" s="3">
        <v>22042</v>
      </c>
      <c r="I9" s="3">
        <v>22388</v>
      </c>
      <c r="J9" s="3">
        <v>22673</v>
      </c>
      <c r="K9" s="3">
        <v>22897</v>
      </c>
      <c r="L9" s="56">
        <f t="shared" si="0"/>
        <v>1.2685391114069986</v>
      </c>
      <c r="M9" s="56">
        <f t="shared" si="3"/>
        <v>0.62017447469837483</v>
      </c>
      <c r="N9" s="56">
        <f t="shared" si="4"/>
        <v>1.0968313779209582</v>
      </c>
      <c r="O9" s="59">
        <f t="shared" si="1"/>
        <v>2.8480326610957261</v>
      </c>
      <c r="Q9" s="26" t="s">
        <v>63</v>
      </c>
      <c r="R9" s="60">
        <v>51758</v>
      </c>
      <c r="S9" s="60">
        <v>56726</v>
      </c>
      <c r="T9" s="60">
        <v>59202</v>
      </c>
      <c r="U9" s="60">
        <v>57974</v>
      </c>
      <c r="V9" s="60">
        <v>60223</v>
      </c>
      <c r="W9" s="60">
        <v>60580</v>
      </c>
      <c r="Z9" s="26" t="s">
        <v>63</v>
      </c>
      <c r="AA9" s="60">
        <f t="shared" si="5"/>
        <v>59389</v>
      </c>
      <c r="AB9" s="60">
        <f t="shared" si="2"/>
        <v>62712</v>
      </c>
      <c r="AC9" s="60">
        <f t="shared" si="2"/>
        <v>64550</v>
      </c>
      <c r="AD9" s="60">
        <f t="shared" si="2"/>
        <v>63425</v>
      </c>
      <c r="AE9" s="60">
        <f t="shared" si="2"/>
        <v>65115</v>
      </c>
      <c r="AF9" s="60">
        <f t="shared" si="2"/>
        <v>64957.364354436046</v>
      </c>
      <c r="AG9" s="61">
        <f t="shared" si="6"/>
        <v>2.0992017039744848E-3</v>
      </c>
    </row>
    <row r="10" spans="1:33" x14ac:dyDescent="0.25">
      <c r="A10" s="1" t="s">
        <v>65</v>
      </c>
      <c r="B10" s="3">
        <v>72284</v>
      </c>
      <c r="C10" s="3">
        <v>73321</v>
      </c>
      <c r="D10" s="3">
        <v>74292</v>
      </c>
      <c r="E10" s="3">
        <v>74961</v>
      </c>
      <c r="F10" s="55">
        <v>75445</v>
      </c>
      <c r="G10" s="55">
        <v>75835</v>
      </c>
      <c r="H10" s="3">
        <v>76261</v>
      </c>
      <c r="I10" s="3">
        <v>76264</v>
      </c>
      <c r="J10" s="3">
        <v>76649</v>
      </c>
      <c r="K10" s="3">
        <v>76752</v>
      </c>
      <c r="L10" s="56">
        <f t="shared" si="0"/>
        <v>0.21392591273031156</v>
      </c>
      <c r="M10" s="56">
        <f t="shared" si="3"/>
        <v>0.66640711359767302</v>
      </c>
      <c r="N10" s="56">
        <f t="shared" si="4"/>
        <v>0.6852217726088321</v>
      </c>
      <c r="O10" s="59">
        <f t="shared" si="1"/>
        <v>2.8897459779972356</v>
      </c>
      <c r="Q10" s="26" t="s">
        <v>64</v>
      </c>
      <c r="R10" s="60">
        <v>12387</v>
      </c>
      <c r="S10" s="60">
        <v>13153</v>
      </c>
      <c r="T10" s="60">
        <v>15036</v>
      </c>
      <c r="U10" s="60">
        <v>16834</v>
      </c>
      <c r="V10" s="60">
        <v>18274</v>
      </c>
      <c r="W10" s="60">
        <v>18833</v>
      </c>
      <c r="Z10" s="26" t="s">
        <v>64</v>
      </c>
      <c r="AA10" s="60">
        <f t="shared" si="5"/>
        <v>14234</v>
      </c>
      <c r="AB10" s="60">
        <f t="shared" si="2"/>
        <v>17568</v>
      </c>
      <c r="AC10" s="60">
        <f t="shared" si="2"/>
        <v>18315</v>
      </c>
      <c r="AD10" s="60">
        <f t="shared" si="2"/>
        <v>20055</v>
      </c>
      <c r="AE10" s="60">
        <f t="shared" si="2"/>
        <v>19508</v>
      </c>
      <c r="AF10" s="60">
        <f t="shared" si="2"/>
        <v>19948.648088727339</v>
      </c>
      <c r="AG10" s="61">
        <f t="shared" si="6"/>
        <v>2.8889768886705358E-2</v>
      </c>
    </row>
    <row r="11" spans="1:33" x14ac:dyDescent="0.25">
      <c r="A11" s="1" t="s">
        <v>66</v>
      </c>
      <c r="B11" s="3">
        <v>103493</v>
      </c>
      <c r="C11" s="3">
        <v>103872</v>
      </c>
      <c r="D11" s="3">
        <v>104941</v>
      </c>
      <c r="E11" s="3">
        <v>106367</v>
      </c>
      <c r="F11" s="55">
        <v>108181</v>
      </c>
      <c r="G11" s="55">
        <v>110100</v>
      </c>
      <c r="H11" s="3">
        <v>111801</v>
      </c>
      <c r="I11" s="3">
        <v>113352</v>
      </c>
      <c r="J11" s="3">
        <v>114492</v>
      </c>
      <c r="K11" s="3">
        <v>115124</v>
      </c>
      <c r="L11" s="56">
        <f t="shared" si="0"/>
        <v>0.97631010340933932</v>
      </c>
      <c r="M11" s="56">
        <f t="shared" si="3"/>
        <v>1.1833981195458574</v>
      </c>
      <c r="N11" s="56">
        <f t="shared" si="4"/>
        <v>1.5996918753553135</v>
      </c>
      <c r="O11" s="59">
        <f t="shared" si="1"/>
        <v>3.3487188785379116</v>
      </c>
      <c r="Q11" s="26" t="s">
        <v>65</v>
      </c>
      <c r="R11" s="60">
        <v>42010</v>
      </c>
      <c r="S11" s="60">
        <v>42937</v>
      </c>
      <c r="T11" s="60">
        <v>44489</v>
      </c>
      <c r="U11" s="60">
        <v>47744</v>
      </c>
      <c r="V11" s="60">
        <v>50645</v>
      </c>
      <c r="W11" s="60">
        <v>50736</v>
      </c>
      <c r="Z11" s="26" t="s">
        <v>65</v>
      </c>
      <c r="AA11" s="60">
        <f t="shared" si="5"/>
        <v>44267</v>
      </c>
      <c r="AB11" s="60">
        <f t="shared" si="2"/>
        <v>48255</v>
      </c>
      <c r="AC11" s="60">
        <f t="shared" si="2"/>
        <v>49940</v>
      </c>
      <c r="AD11" s="60">
        <f t="shared" si="2"/>
        <v>52766</v>
      </c>
      <c r="AE11" s="60">
        <f t="shared" si="2"/>
        <v>54016</v>
      </c>
      <c r="AF11" s="60">
        <f t="shared" si="2"/>
        <v>54462.62377967772</v>
      </c>
      <c r="AG11" s="61">
        <f t="shared" si="6"/>
        <v>2.9319042462467193E-2</v>
      </c>
    </row>
    <row r="12" spans="1:33" ht="15.75" thickBot="1" x14ac:dyDescent="0.3">
      <c r="A12" s="1" t="s">
        <v>79</v>
      </c>
      <c r="B12" s="3">
        <f>SUM(B3:B11)</f>
        <v>1041253</v>
      </c>
      <c r="C12" s="3">
        <f t="shared" ref="C12:K12" si="7">SUM(C3:C11)</f>
        <v>1054870</v>
      </c>
      <c r="D12" s="3">
        <f t="shared" si="7"/>
        <v>1071593</v>
      </c>
      <c r="E12" s="3">
        <f t="shared" si="7"/>
        <v>1090342</v>
      </c>
      <c r="F12" s="3">
        <f t="shared" si="7"/>
        <v>1111686</v>
      </c>
      <c r="G12" s="3">
        <f t="shared" si="7"/>
        <v>1144896</v>
      </c>
      <c r="H12" s="3">
        <f t="shared" si="7"/>
        <v>1166208</v>
      </c>
      <c r="I12" s="3">
        <f t="shared" si="7"/>
        <v>1183354</v>
      </c>
      <c r="J12" s="3">
        <f t="shared" si="7"/>
        <v>1198295</v>
      </c>
      <c r="K12" s="3">
        <f t="shared" si="7"/>
        <v>1207708</v>
      </c>
      <c r="L12" s="56">
        <f>LN(K12/H12)/3*100</f>
        <v>1.1655629589893599</v>
      </c>
      <c r="M12" s="56">
        <f>LN(K12/B12)/9*100</f>
        <v>1.6477728087961847</v>
      </c>
      <c r="N12" s="56">
        <f>LN(G12/D12)/3*100</f>
        <v>2.2055825602599817</v>
      </c>
      <c r="O12" s="57">
        <f>LN(AF13/AC13)/3*100</f>
        <v>0.69562697818706642</v>
      </c>
      <c r="Q12" s="26" t="s">
        <v>66</v>
      </c>
      <c r="R12" s="60">
        <v>43603</v>
      </c>
      <c r="S12" s="60">
        <v>50923</v>
      </c>
      <c r="T12" s="60">
        <v>57643</v>
      </c>
      <c r="U12" s="60">
        <v>60308</v>
      </c>
      <c r="V12" s="60">
        <v>65085</v>
      </c>
      <c r="W12" s="60">
        <v>65569</v>
      </c>
      <c r="Z12" s="26" t="s">
        <v>66</v>
      </c>
      <c r="AA12" s="60">
        <f t="shared" si="5"/>
        <v>56709</v>
      </c>
      <c r="AB12" s="60">
        <f t="shared" si="2"/>
        <v>67725</v>
      </c>
      <c r="AC12" s="60">
        <f t="shared" si="2"/>
        <v>74189</v>
      </c>
      <c r="AD12" s="60">
        <f t="shared" si="2"/>
        <v>76250</v>
      </c>
      <c r="AE12" s="60">
        <f t="shared" si="2"/>
        <v>80812</v>
      </c>
      <c r="AF12" s="60">
        <f t="shared" si="2"/>
        <v>82029.378505878616</v>
      </c>
      <c r="AG12" s="61">
        <f t="shared" si="6"/>
        <v>3.4054196151183325E-2</v>
      </c>
    </row>
    <row r="13" spans="1:33" ht="15.75" thickBot="1" x14ac:dyDescent="0.3">
      <c r="N13" s="56"/>
      <c r="Q13" s="58" t="s">
        <v>80</v>
      </c>
      <c r="R13" s="62">
        <v>707203</v>
      </c>
      <c r="S13" s="62">
        <v>734654</v>
      </c>
      <c r="T13" s="62">
        <v>767865</v>
      </c>
      <c r="U13" s="62">
        <v>779370</v>
      </c>
      <c r="V13" s="62">
        <v>813044</v>
      </c>
      <c r="W13" s="62">
        <v>792325</v>
      </c>
      <c r="Z13" s="58" t="s">
        <v>80</v>
      </c>
      <c r="AA13" s="62">
        <f>SUM(AA4:AA12)</f>
        <v>792928</v>
      </c>
      <c r="AB13" s="62">
        <f t="shared" ref="AB13:AF13" si="8">SUM(AB4:AB12)</f>
        <v>803669</v>
      </c>
      <c r="AC13" s="62">
        <f t="shared" si="8"/>
        <v>841414</v>
      </c>
      <c r="AD13" s="62">
        <f t="shared" si="8"/>
        <v>847547</v>
      </c>
      <c r="AE13" s="62">
        <f t="shared" si="8"/>
        <v>879014</v>
      </c>
      <c r="AF13" s="62">
        <f t="shared" si="8"/>
        <v>859157.81048735848</v>
      </c>
      <c r="AG13" s="61">
        <f>((AF13/AC13)^(1/3)-1)</f>
        <v>6.9805208261661811E-3</v>
      </c>
    </row>
    <row r="14" spans="1:33" x14ac:dyDescent="0.25">
      <c r="Q14" s="63" t="s">
        <v>81</v>
      </c>
      <c r="Z14" s="1" t="s">
        <v>81</v>
      </c>
      <c r="AA14" s="64"/>
      <c r="AB14" s="64"/>
      <c r="AC14" s="64"/>
      <c r="AD14" s="64"/>
      <c r="AE14" s="64"/>
    </row>
    <row r="15" spans="1:33" x14ac:dyDescent="0.25">
      <c r="Q15" s="65"/>
    </row>
    <row r="16" spans="1:33" ht="15.75" thickBot="1" x14ac:dyDescent="0.3">
      <c r="Q16" s="65"/>
    </row>
    <row r="17" spans="17:32" ht="15.75" thickBot="1" x14ac:dyDescent="0.3">
      <c r="Q17" s="1" t="s">
        <v>82</v>
      </c>
      <c r="Z17" s="66" t="s">
        <v>75</v>
      </c>
      <c r="AA17" s="58">
        <v>2010</v>
      </c>
      <c r="AB17" s="58">
        <v>2011</v>
      </c>
      <c r="AC17" s="58">
        <v>2012</v>
      </c>
      <c r="AD17" s="58">
        <v>2013</v>
      </c>
      <c r="AE17" s="58">
        <v>2014</v>
      </c>
      <c r="AF17" s="58">
        <v>2015</v>
      </c>
    </row>
    <row r="18" spans="17:32" ht="30.75" thickBot="1" x14ac:dyDescent="0.3">
      <c r="Q18" s="58" t="s">
        <v>75</v>
      </c>
      <c r="R18" s="58">
        <v>2010</v>
      </c>
      <c r="S18" s="58">
        <v>2011</v>
      </c>
      <c r="T18" s="58">
        <v>2012</v>
      </c>
      <c r="U18" s="58">
        <v>2013</v>
      </c>
      <c r="V18" s="58">
        <v>2014</v>
      </c>
      <c r="W18" s="67" t="s">
        <v>83</v>
      </c>
      <c r="X18" s="67" t="s">
        <v>76</v>
      </c>
      <c r="Z18" s="34" t="s">
        <v>56</v>
      </c>
      <c r="AA18" s="68">
        <f>AA4/B3</f>
        <v>1.1574065925138612</v>
      </c>
      <c r="AB18" s="68">
        <f t="shared" ref="AB18:AF27" si="9">AB4/C3</f>
        <v>1.0816749806599621</v>
      </c>
      <c r="AC18" s="68">
        <f t="shared" si="9"/>
        <v>1.064605948370404</v>
      </c>
      <c r="AD18" s="68">
        <f t="shared" si="9"/>
        <v>1.0028469198268555</v>
      </c>
      <c r="AE18" s="68">
        <f t="shared" si="9"/>
        <v>1.0021534371924803</v>
      </c>
      <c r="AF18" s="69">
        <f t="shared" si="9"/>
        <v>0.82758333090026082</v>
      </c>
    </row>
    <row r="19" spans="17:32" x14ac:dyDescent="0.25">
      <c r="Q19" s="26" t="s">
        <v>56</v>
      </c>
      <c r="R19" s="60">
        <v>6161</v>
      </c>
      <c r="S19" s="60">
        <v>5011</v>
      </c>
      <c r="T19" s="60">
        <v>3752</v>
      </c>
      <c r="U19" s="60">
        <v>3162</v>
      </c>
      <c r="V19" s="60">
        <v>2229</v>
      </c>
      <c r="W19" s="60">
        <f>(V19*X19)+V19</f>
        <v>1728.7205051830138</v>
      </c>
      <c r="X19" s="68">
        <f t="shared" ref="X19:X28" si="10">((V19/R19)^(1/4)-1)</f>
        <v>-0.22444122692552093</v>
      </c>
      <c r="Z19" s="34" t="s">
        <v>59</v>
      </c>
      <c r="AA19" s="68">
        <f t="shared" ref="AA19:AA26" si="11">AA5/B4</f>
        <v>0.70611244088971914</v>
      </c>
      <c r="AB19" s="68">
        <f t="shared" si="9"/>
        <v>0.64575652992391563</v>
      </c>
      <c r="AC19" s="68">
        <f t="shared" si="9"/>
        <v>0.69331662816647743</v>
      </c>
      <c r="AD19" s="68">
        <f t="shared" si="9"/>
        <v>0.77086409200404071</v>
      </c>
      <c r="AE19" s="68">
        <f t="shared" si="9"/>
        <v>0.82100407678909793</v>
      </c>
      <c r="AF19" s="69">
        <f t="shared" si="9"/>
        <v>0.829863792033814</v>
      </c>
    </row>
    <row r="20" spans="17:32" x14ac:dyDescent="0.25">
      <c r="Q20" s="26" t="s">
        <v>59</v>
      </c>
      <c r="R20" s="60">
        <v>9076</v>
      </c>
      <c r="S20" s="60">
        <v>4304</v>
      </c>
      <c r="T20" s="60">
        <v>4777</v>
      </c>
      <c r="U20" s="60">
        <v>7511</v>
      </c>
      <c r="V20" s="60">
        <v>7828</v>
      </c>
      <c r="W20" s="60">
        <f t="shared" ref="W20:W28" si="12">(V20*X20)+V20</f>
        <v>7543.7953706944991</v>
      </c>
      <c r="X20" s="68">
        <f t="shared" si="10"/>
        <v>-3.630616112742735E-2</v>
      </c>
      <c r="Z20" s="34" t="s">
        <v>77</v>
      </c>
      <c r="AA20" s="68">
        <f t="shared" si="11"/>
        <v>0.45336505249228914</v>
      </c>
      <c r="AB20" s="68">
        <f t="shared" si="9"/>
        <v>0.49589567923005939</v>
      </c>
      <c r="AC20" s="68">
        <f t="shared" si="9"/>
        <v>0.58165114056236356</v>
      </c>
      <c r="AD20" s="68">
        <f t="shared" si="9"/>
        <v>0.59385654401490451</v>
      </c>
      <c r="AE20" s="68">
        <f t="shared" si="9"/>
        <v>0.62577858604228231</v>
      </c>
      <c r="AF20" s="69">
        <f t="shared" si="9"/>
        <v>0.63418655994492024</v>
      </c>
    </row>
    <row r="21" spans="17:32" x14ac:dyDescent="0.25">
      <c r="Q21" s="26" t="s">
        <v>77</v>
      </c>
      <c r="R21" s="60">
        <v>16731</v>
      </c>
      <c r="S21" s="60">
        <v>16399</v>
      </c>
      <c r="T21" s="60">
        <v>26942</v>
      </c>
      <c r="U21" s="60">
        <v>22993</v>
      </c>
      <c r="V21" s="60">
        <v>25715</v>
      </c>
      <c r="W21" s="60">
        <f t="shared" si="12"/>
        <v>28632.065969664036</v>
      </c>
      <c r="X21" s="68">
        <f t="shared" si="10"/>
        <v>0.11343830331184268</v>
      </c>
      <c r="Z21" s="34" t="s">
        <v>78</v>
      </c>
      <c r="AA21" s="68">
        <f t="shared" si="11"/>
        <v>0.79678725892994662</v>
      </c>
      <c r="AB21" s="68">
        <f t="shared" si="9"/>
        <v>0.75106780781071192</v>
      </c>
      <c r="AC21" s="68">
        <f t="shared" si="9"/>
        <v>0.75800088887840067</v>
      </c>
      <c r="AD21" s="68">
        <f t="shared" si="9"/>
        <v>0.73163269636608452</v>
      </c>
      <c r="AE21" s="68">
        <f t="shared" si="9"/>
        <v>0.74398916227743961</v>
      </c>
      <c r="AF21" s="69">
        <f t="shared" si="9"/>
        <v>0.69604183832430733</v>
      </c>
    </row>
    <row r="22" spans="17:32" x14ac:dyDescent="0.25">
      <c r="Q22" s="26" t="s">
        <v>78</v>
      </c>
      <c r="R22" s="60">
        <v>15872</v>
      </c>
      <c r="S22" s="60">
        <v>4809</v>
      </c>
      <c r="T22" s="60">
        <v>3555</v>
      </c>
      <c r="U22" s="60">
        <v>1665</v>
      </c>
      <c r="V22" s="60">
        <v>1987</v>
      </c>
      <c r="W22" s="60">
        <f t="shared" si="12"/>
        <v>1181.9236427163598</v>
      </c>
      <c r="X22" s="68">
        <f t="shared" si="10"/>
        <v>-0.40517179531134384</v>
      </c>
      <c r="Z22" s="34" t="s">
        <v>62</v>
      </c>
      <c r="AA22" s="68">
        <f t="shared" si="11"/>
        <v>1.1092342638636743</v>
      </c>
      <c r="AB22" s="68">
        <f t="shared" si="9"/>
        <v>1.0664716876644054</v>
      </c>
      <c r="AC22" s="68">
        <f t="shared" si="9"/>
        <v>1.0341172376919094</v>
      </c>
      <c r="AD22" s="68">
        <f t="shared" si="9"/>
        <v>1.0185209672887154</v>
      </c>
      <c r="AE22" s="68">
        <f t="shared" si="9"/>
        <v>1.0061980998875248</v>
      </c>
      <c r="AF22" s="69">
        <f t="shared" si="9"/>
        <v>0.95443054782940817</v>
      </c>
    </row>
    <row r="23" spans="17:32" x14ac:dyDescent="0.25">
      <c r="Q23" s="26" t="s">
        <v>62</v>
      </c>
      <c r="R23" s="60">
        <v>13044</v>
      </c>
      <c r="S23" s="60">
        <v>5971</v>
      </c>
      <c r="T23" s="60">
        <v>3899</v>
      </c>
      <c r="U23" s="60">
        <v>3210</v>
      </c>
      <c r="V23" s="60">
        <v>2987</v>
      </c>
      <c r="W23" s="60">
        <f t="shared" si="12"/>
        <v>2066.2902703808768</v>
      </c>
      <c r="X23" s="68">
        <f t="shared" si="10"/>
        <v>-0.30823894530268603</v>
      </c>
      <c r="Z23" s="34" t="s">
        <v>63</v>
      </c>
      <c r="AA23" s="68">
        <f t="shared" si="11"/>
        <v>0.69938527485986146</v>
      </c>
      <c r="AB23" s="68">
        <f t="shared" si="9"/>
        <v>0.73923191173350311</v>
      </c>
      <c r="AC23" s="68">
        <f t="shared" si="9"/>
        <v>0.75397427960706898</v>
      </c>
      <c r="AD23" s="68">
        <f t="shared" si="9"/>
        <v>0.72879681018534481</v>
      </c>
      <c r="AE23" s="68">
        <f t="shared" si="9"/>
        <v>0.73043097839499249</v>
      </c>
      <c r="AF23" s="69">
        <f t="shared" si="9"/>
        <v>0.70964510137582393</v>
      </c>
    </row>
    <row r="24" spans="17:32" x14ac:dyDescent="0.25">
      <c r="Q24" s="26" t="s">
        <v>63</v>
      </c>
      <c r="R24" s="60">
        <v>7631</v>
      </c>
      <c r="S24" s="60">
        <v>5986</v>
      </c>
      <c r="T24" s="60">
        <v>5348</v>
      </c>
      <c r="U24" s="60">
        <v>5451</v>
      </c>
      <c r="V24" s="60">
        <v>4892</v>
      </c>
      <c r="W24" s="60">
        <f t="shared" si="12"/>
        <v>4377.364354436043</v>
      </c>
      <c r="X24" s="68">
        <f t="shared" si="10"/>
        <v>-0.10519943695093159</v>
      </c>
      <c r="Z24" s="34" t="s">
        <v>64</v>
      </c>
      <c r="AA24" s="68">
        <f t="shared" si="11"/>
        <v>0.65733813614112868</v>
      </c>
      <c r="AB24" s="68">
        <f t="shared" si="9"/>
        <v>0.82938343876876597</v>
      </c>
      <c r="AC24" s="68">
        <f t="shared" si="9"/>
        <v>0.87152034261241973</v>
      </c>
      <c r="AD24" s="68">
        <f t="shared" si="9"/>
        <v>0.95214356929212363</v>
      </c>
      <c r="AE24" s="68">
        <f t="shared" si="9"/>
        <v>0.91423751054456837</v>
      </c>
      <c r="AF24" s="70">
        <f t="shared" si="9"/>
        <v>0.91853062384783768</v>
      </c>
    </row>
    <row r="25" spans="17:32" x14ac:dyDescent="0.25">
      <c r="Q25" s="26" t="s">
        <v>64</v>
      </c>
      <c r="R25" s="60">
        <v>1847</v>
      </c>
      <c r="S25" s="60">
        <v>4415</v>
      </c>
      <c r="T25" s="60">
        <v>3279</v>
      </c>
      <c r="U25" s="60">
        <v>3221</v>
      </c>
      <c r="V25" s="60">
        <v>1234</v>
      </c>
      <c r="W25" s="60">
        <f t="shared" si="12"/>
        <v>1115.6480887273392</v>
      </c>
      <c r="X25" s="68">
        <f t="shared" si="10"/>
        <v>-9.5909166347375008E-2</v>
      </c>
      <c r="Z25" s="34" t="s">
        <v>65</v>
      </c>
      <c r="AA25" s="68">
        <f t="shared" si="11"/>
        <v>0.61240385147473853</v>
      </c>
      <c r="AB25" s="68">
        <f t="shared" si="9"/>
        <v>0.6581334133467901</v>
      </c>
      <c r="AC25" s="68">
        <f t="shared" si="9"/>
        <v>0.67221235126258549</v>
      </c>
      <c r="AD25" s="68">
        <f t="shared" si="9"/>
        <v>0.70391270127132777</v>
      </c>
      <c r="AE25" s="68">
        <f t="shared" si="9"/>
        <v>0.71596527271522303</v>
      </c>
      <c r="AF25" s="70">
        <f t="shared" si="9"/>
        <v>0.71817266143176262</v>
      </c>
    </row>
    <row r="26" spans="17:32" ht="15.75" thickBot="1" x14ac:dyDescent="0.3">
      <c r="Q26" s="26" t="s">
        <v>65</v>
      </c>
      <c r="R26" s="60">
        <v>2257</v>
      </c>
      <c r="S26" s="60">
        <v>5318</v>
      </c>
      <c r="T26" s="60">
        <v>5451</v>
      </c>
      <c r="U26" s="60">
        <v>5022</v>
      </c>
      <c r="V26" s="60">
        <v>3371</v>
      </c>
      <c r="W26" s="60">
        <f t="shared" si="12"/>
        <v>3726.6237796777182</v>
      </c>
      <c r="X26" s="68">
        <f t="shared" si="10"/>
        <v>0.10549503995185949</v>
      </c>
      <c r="Z26" s="34" t="s">
        <v>66</v>
      </c>
      <c r="AA26" s="68">
        <f t="shared" si="11"/>
        <v>0.54795010290551049</v>
      </c>
      <c r="AB26" s="68">
        <f t="shared" si="9"/>
        <v>0.65200439001848431</v>
      </c>
      <c r="AC26" s="68">
        <f t="shared" si="9"/>
        <v>0.7069591484739044</v>
      </c>
      <c r="AD26" s="68">
        <f t="shared" si="9"/>
        <v>0.71685767202233774</v>
      </c>
      <c r="AE26" s="68">
        <f t="shared" si="9"/>
        <v>0.74700733030754018</v>
      </c>
      <c r="AF26" s="70">
        <f t="shared" si="9"/>
        <v>0.74504430977183123</v>
      </c>
    </row>
    <row r="27" spans="17:32" ht="15.75" thickBot="1" x14ac:dyDescent="0.3">
      <c r="Q27" s="26" t="s">
        <v>66</v>
      </c>
      <c r="R27" s="60">
        <v>13106</v>
      </c>
      <c r="S27" s="60">
        <v>16802</v>
      </c>
      <c r="T27" s="60">
        <v>16546</v>
      </c>
      <c r="U27" s="60">
        <v>15942</v>
      </c>
      <c r="V27" s="60">
        <v>15727</v>
      </c>
      <c r="W27" s="60">
        <f t="shared" si="12"/>
        <v>16460.378505878609</v>
      </c>
      <c r="X27" s="68">
        <f t="shared" si="10"/>
        <v>4.6631811908094845E-2</v>
      </c>
      <c r="Z27" s="66" t="s">
        <v>80</v>
      </c>
      <c r="AA27" s="71">
        <f>AA13/B12</f>
        <v>0.76151329215858199</v>
      </c>
      <c r="AB27" s="71">
        <f t="shared" si="9"/>
        <v>0.76186544313517301</v>
      </c>
      <c r="AC27" s="71">
        <f t="shared" si="9"/>
        <v>0.78519923142461734</v>
      </c>
      <c r="AD27" s="71">
        <f t="shared" si="9"/>
        <v>0.77732216130351761</v>
      </c>
      <c r="AE27" s="71">
        <f t="shared" si="9"/>
        <v>0.79070349001426665</v>
      </c>
      <c r="AF27" s="72">
        <f>AF13/G12</f>
        <v>0.75042432717675533</v>
      </c>
    </row>
    <row r="28" spans="17:32" ht="15.75" thickBot="1" x14ac:dyDescent="0.3">
      <c r="Q28" s="58" t="s">
        <v>80</v>
      </c>
      <c r="R28" s="62">
        <v>85725</v>
      </c>
      <c r="S28" s="62">
        <v>69015</v>
      </c>
      <c r="T28" s="62">
        <v>73549</v>
      </c>
      <c r="U28" s="62">
        <v>68177</v>
      </c>
      <c r="V28" s="62">
        <v>65970</v>
      </c>
      <c r="W28" s="62">
        <f t="shared" si="12"/>
        <v>61788.297887105851</v>
      </c>
      <c r="X28" s="73">
        <f t="shared" si="10"/>
        <v>-6.3387935620648039E-2</v>
      </c>
    </row>
    <row r="29" spans="17:32" x14ac:dyDescent="0.25">
      <c r="Q29" s="63" t="s">
        <v>84</v>
      </c>
      <c r="R29" s="74"/>
      <c r="S29" s="74"/>
      <c r="T29" s="74"/>
      <c r="U29" s="74"/>
      <c r="V29" s="74"/>
    </row>
    <row r="30" spans="17:32" x14ac:dyDescent="0.25">
      <c r="Q30" s="63" t="s">
        <v>85</v>
      </c>
      <c r="R30" s="74"/>
      <c r="S30" s="74"/>
      <c r="T30" s="74"/>
      <c r="U30" s="74"/>
      <c r="V30" s="74"/>
    </row>
    <row r="34" spans="20:21" x14ac:dyDescent="0.25">
      <c r="T34" s="3">
        <f>(G12-AF13)/30</f>
        <v>9524.6063170880498</v>
      </c>
      <c r="U34" s="3">
        <f>T34*7000</f>
        <v>66672244.219616346</v>
      </c>
    </row>
  </sheetData>
  <mergeCells count="1">
    <mergeCell ref="D1:G1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Costing</vt:lpstr>
      <vt:lpstr>Costing PRG 2</vt:lpstr>
      <vt:lpstr>Proportion of exp by econ class</vt:lpstr>
      <vt:lpstr>No. of 5 yr olds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Mbali Buthelezi</dc:creator>
  <cp:lastModifiedBy>Mbali Buthelezi</cp:lastModifiedBy>
  <dcterms:created xsi:type="dcterms:W3CDTF">2016-07-10T13:09:08Z</dcterms:created>
  <dcterms:modified xsi:type="dcterms:W3CDTF">2016-07-12T15:16:41Z</dcterms:modified>
</cp:coreProperties>
</file>