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showInkAnnotation="0" defaultThemeVersion="124226"/>
  <xr:revisionPtr revIDLastSave="0" documentId="13_ncr:1_{AB4A6838-00A8-4A32-B76F-520EF7D690C6}" xr6:coauthVersionLast="47" xr6:coauthVersionMax="47" xr10:uidLastSave="{00000000-0000-0000-0000-000000000000}"/>
  <workbookProtection workbookAlgorithmName="SHA-512" workbookHashValue="Hm3BKJhACJ5i9So9tOLcOoDIpeWZhA2I4vibZKroMNNrvz5koSnJCpOVvp8ma362BIHWEvUIrFoJMcVqwX9a9A==" workbookSaltValue="LUR2JS0Tl/ULQdYLKgEE/Q==" workbookSpinCount="100000" lockStructure="1"/>
  <bookViews>
    <workbookView xWindow="-98" yWindow="-98" windowWidth="19396" windowHeight="10395" xr2:uid="{00000000-000D-0000-FFFF-FFFF00000000}"/>
  </bookViews>
  <sheets>
    <sheet name="Sheet1" sheetId="1" r:id="rId1"/>
    <sheet name="Sheet3" sheetId="3" r:id="rId2"/>
    <sheet name="Sheet4" sheetId="4" r:id="rId3"/>
    <sheet name="Sheet2" sheetId="2" r:id="rId4"/>
    <sheet name="Sheet5" sheetId="5" r:id="rId5"/>
    <sheet name="Sheet6" sheetId="6" r:id="rId6"/>
  </sheets>
  <externalReferences>
    <externalReference r:id="rId7"/>
  </externalReferences>
  <definedNames>
    <definedName name="_xlnm._FilterDatabase" localSheetId="0" hidden="1">Sheet1!$N$7:$S$14</definedName>
    <definedName name="Average">Sheet1!#REF!</definedName>
    <definedName name="_xlnm.Criteria" localSheetId="0">Sheet1!#REF!</definedName>
    <definedName name="MonthSelect">[1]ShtSet!$DG$7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" l="1"/>
  <c r="G17" i="4" s="1"/>
  <c r="H17" i="4" s="1"/>
  <c r="F18" i="4"/>
  <c r="G18" i="4" s="1"/>
  <c r="H18" i="4" s="1"/>
  <c r="E16" i="4"/>
  <c r="F16" i="4" s="1"/>
  <c r="G16" i="4" s="1"/>
  <c r="H16" i="4" s="1"/>
  <c r="E15" i="4"/>
  <c r="F15" i="4" s="1"/>
  <c r="G15" i="4" s="1"/>
  <c r="H15" i="4" s="1"/>
  <c r="G8" i="4"/>
  <c r="H8" i="4" s="1"/>
  <c r="I8" i="4" s="1"/>
  <c r="E19" i="4" l="1"/>
  <c r="G20" i="1"/>
  <c r="G10" i="1"/>
  <c r="G11" i="1"/>
  <c r="G12" i="1"/>
  <c r="G13" i="1"/>
  <c r="G14" i="1"/>
  <c r="G15" i="1"/>
  <c r="G16" i="1"/>
  <c r="G17" i="1"/>
  <c r="G18" i="1"/>
  <c r="O18" i="2" l="1"/>
  <c r="N3" i="6" s="1"/>
  <c r="Q20" i="2"/>
  <c r="Q19" i="2"/>
  <c r="N18" i="2" s="1"/>
  <c r="M4" i="6" s="1"/>
  <c r="Q18" i="2"/>
  <c r="M18" i="2" s="1"/>
  <c r="M3" i="6" s="1"/>
  <c r="L12" i="6" s="1"/>
  <c r="R14" i="2"/>
  <c r="Q14" i="2"/>
  <c r="L9" i="6"/>
  <c r="L10" i="6" s="1"/>
  <c r="O17" i="2"/>
  <c r="T20" i="2"/>
  <c r="T19" i="2"/>
  <c r="N17" i="2" s="1"/>
  <c r="P5" i="2"/>
  <c r="Q5" i="2" s="1"/>
  <c r="T18" i="2"/>
  <c r="M17" i="2" s="1"/>
  <c r="G3" i="6" s="1"/>
  <c r="M16" i="2"/>
  <c r="Q4" i="2"/>
  <c r="R9" i="2"/>
  <c r="P4" i="2"/>
  <c r="E18" i="5"/>
  <c r="F18" i="5"/>
  <c r="G18" i="5"/>
  <c r="H18" i="5"/>
  <c r="I18" i="5"/>
  <c r="E20" i="5"/>
  <c r="T20" i="5"/>
  <c r="U20" i="5"/>
  <c r="V20" i="5"/>
  <c r="S20" i="5"/>
  <c r="T19" i="5"/>
  <c r="U19" i="5"/>
  <c r="V19" i="5"/>
  <c r="T18" i="5"/>
  <c r="U18" i="5"/>
  <c r="V18" i="5"/>
  <c r="S19" i="5"/>
  <c r="S18" i="5"/>
  <c r="S3" i="2"/>
  <c r="T1" i="2"/>
  <c r="O3" i="2" s="1"/>
  <c r="O16" i="2" s="1"/>
  <c r="P20" i="5"/>
  <c r="P19" i="5"/>
  <c r="P18" i="5"/>
  <c r="I19" i="5"/>
  <c r="I20" i="5"/>
  <c r="H19" i="5"/>
  <c r="H20" i="5"/>
  <c r="G19" i="5"/>
  <c r="G20" i="5"/>
  <c r="F19" i="5"/>
  <c r="F20" i="5"/>
  <c r="E19" i="5"/>
  <c r="L16" i="6" l="1"/>
  <c r="L20" i="6"/>
  <c r="G21" i="5"/>
  <c r="H3" i="6"/>
  <c r="F19" i="4"/>
  <c r="G19" i="4" s="1"/>
  <c r="H19" i="4" s="1"/>
  <c r="N16" i="2"/>
  <c r="K3" i="5" s="1"/>
  <c r="M18" i="5" s="1"/>
  <c r="D9" i="6"/>
  <c r="F21" i="5"/>
  <c r="F22" i="5" s="1"/>
  <c r="F23" i="5" s="1"/>
  <c r="H21" i="5"/>
  <c r="I21" i="5"/>
  <c r="P21" i="5"/>
  <c r="P22" i="5" s="1"/>
  <c r="P23" i="5" s="1"/>
  <c r="N20" i="5"/>
  <c r="M19" i="5"/>
  <c r="M20" i="5"/>
  <c r="O18" i="5"/>
  <c r="L19" i="5"/>
  <c r="O19" i="5"/>
  <c r="N18" i="5"/>
  <c r="O20" i="5"/>
  <c r="N19" i="5"/>
  <c r="F7" i="4"/>
  <c r="G7" i="4" s="1"/>
  <c r="H7" i="4" s="1"/>
  <c r="I7" i="4" s="1"/>
  <c r="D16" i="6" l="1"/>
  <c r="D10" i="6"/>
  <c r="D20" i="6" s="1"/>
  <c r="L20" i="5"/>
  <c r="L18" i="5"/>
  <c r="L21" i="5" s="1"/>
  <c r="L22" i="5" s="1"/>
  <c r="L23" i="5" s="1"/>
  <c r="O21" i="5"/>
  <c r="O22" i="5" s="1"/>
  <c r="O23" i="5" s="1"/>
  <c r="N21" i="5"/>
  <c r="N22" i="5" s="1"/>
  <c r="N23" i="5" s="1"/>
  <c r="M21" i="5"/>
  <c r="M22" i="5" s="1"/>
  <c r="M23" i="5" s="1"/>
  <c r="T21" i="5"/>
  <c r="U21" i="5"/>
  <c r="V21" i="5"/>
  <c r="S21" i="5"/>
  <c r="E21" i="5"/>
  <c r="E8" i="6"/>
  <c r="D17" i="6"/>
  <c r="D18" i="6" s="1"/>
  <c r="D12" i="6"/>
  <c r="D13" i="6" s="1"/>
  <c r="D14" i="6" s="1"/>
  <c r="M8" i="6"/>
  <c r="M12" i="6" s="1"/>
  <c r="F8" i="6" l="1"/>
  <c r="F9" i="6" s="1"/>
  <c r="E9" i="6"/>
  <c r="N8" i="6"/>
  <c r="N12" i="6" s="1"/>
  <c r="M9" i="6"/>
  <c r="M10" i="6" s="1"/>
  <c r="E12" i="6"/>
  <c r="E13" i="6" s="1"/>
  <c r="E14" i="6" s="1"/>
  <c r="F12" i="6"/>
  <c r="G8" i="6"/>
  <c r="T22" i="5"/>
  <c r="T23" i="5" s="1"/>
  <c r="U22" i="5"/>
  <c r="U23" i="5" s="1"/>
  <c r="V22" i="5"/>
  <c r="V23" i="5" s="1"/>
  <c r="S22" i="5"/>
  <c r="S23" i="5" s="1"/>
  <c r="G22" i="5"/>
  <c r="G23" i="5" s="1"/>
  <c r="H22" i="5"/>
  <c r="H23" i="5" s="1"/>
  <c r="I22" i="5"/>
  <c r="I23" i="5" s="1"/>
  <c r="E22" i="5"/>
  <c r="E23" i="5" s="1"/>
  <c r="S9" i="2"/>
  <c r="O6" i="2"/>
  <c r="S6" i="2"/>
  <c r="O18" i="1"/>
  <c r="M16" i="6" l="1"/>
  <c r="M20" i="6"/>
  <c r="H8" i="6"/>
  <c r="H9" i="6" s="1"/>
  <c r="G9" i="6"/>
  <c r="O8" i="6"/>
  <c r="O12" i="6" s="1"/>
  <c r="N9" i="6"/>
  <c r="N10" i="6" s="1"/>
  <c r="E16" i="6"/>
  <c r="E17" i="6" s="1"/>
  <c r="E18" i="6" s="1"/>
  <c r="E10" i="6"/>
  <c r="E20" i="6" s="1"/>
  <c r="E21" i="6" s="1"/>
  <c r="E22" i="6" s="1"/>
  <c r="F10" i="6"/>
  <c r="F20" i="6" s="1"/>
  <c r="F16" i="6"/>
  <c r="F17" i="6" s="1"/>
  <c r="F18" i="6" s="1"/>
  <c r="G12" i="6"/>
  <c r="F13" i="6"/>
  <c r="F14" i="6" s="1"/>
  <c r="L17" i="6"/>
  <c r="L18" i="6" s="1"/>
  <c r="L21" i="6"/>
  <c r="L22" i="6" s="1"/>
  <c r="L13" i="6"/>
  <c r="L14" i="6" s="1"/>
  <c r="M21" i="6"/>
  <c r="M22" i="6" s="1"/>
  <c r="D21" i="6"/>
  <c r="D22" i="6" s="1"/>
  <c r="V11" i="1"/>
  <c r="V12" i="1"/>
  <c r="V13" i="1"/>
  <c r="V8" i="1"/>
  <c r="V10" i="1" s="1"/>
  <c r="W11" i="1"/>
  <c r="E11" i="1"/>
  <c r="H11" i="1"/>
  <c r="I11" i="1" s="1"/>
  <c r="J11" i="1" s="1"/>
  <c r="O11" i="1"/>
  <c r="O12" i="1"/>
  <c r="O13" i="1"/>
  <c r="O10" i="1"/>
  <c r="E6" i="4"/>
  <c r="F6" i="4" s="1"/>
  <c r="G6" i="4" s="1"/>
  <c r="H6" i="4" s="1"/>
  <c r="I6" i="4" s="1"/>
  <c r="E5" i="4"/>
  <c r="E9" i="4" s="1"/>
  <c r="N20" i="6" l="1"/>
  <c r="N16" i="6"/>
  <c r="G10" i="6"/>
  <c r="G20" i="6" s="1"/>
  <c r="G16" i="6"/>
  <c r="G17" i="6" s="1"/>
  <c r="G18" i="6" s="1"/>
  <c r="H16" i="6"/>
  <c r="H10" i="6"/>
  <c r="H20" i="6" s="1"/>
  <c r="P8" i="6"/>
  <c r="O9" i="6"/>
  <c r="O10" i="6" s="1"/>
  <c r="F5" i="4"/>
  <c r="G13" i="6"/>
  <c r="G14" i="6" s="1"/>
  <c r="H12" i="6"/>
  <c r="H17" i="6"/>
  <c r="H18" i="6" s="1"/>
  <c r="M17" i="6"/>
  <c r="M18" i="6" s="1"/>
  <c r="M13" i="6"/>
  <c r="M14" i="6" s="1"/>
  <c r="X11" i="1"/>
  <c r="AD12" i="1"/>
  <c r="W12" i="1"/>
  <c r="AD11" i="1"/>
  <c r="AD8" i="1"/>
  <c r="AD10" i="1" s="1"/>
  <c r="W8" i="1"/>
  <c r="W10" i="1" s="1"/>
  <c r="W13" i="1"/>
  <c r="AD13" i="1"/>
  <c r="O14" i="1"/>
  <c r="F13" i="3"/>
  <c r="F8" i="3"/>
  <c r="H8" i="3" s="1"/>
  <c r="I8" i="3" s="1"/>
  <c r="J8" i="3" s="1"/>
  <c r="K8" i="3" s="1"/>
  <c r="F7" i="3"/>
  <c r="H7" i="3"/>
  <c r="I7" i="3" s="1"/>
  <c r="J7" i="3" s="1"/>
  <c r="K7" i="3" s="1"/>
  <c r="N6" i="3"/>
  <c r="O6" i="3" s="1"/>
  <c r="P6" i="3" s="1"/>
  <c r="Q6" i="3" s="1"/>
  <c r="N5" i="3"/>
  <c r="O5" i="3" s="1"/>
  <c r="P5" i="3" s="1"/>
  <c r="Q5" i="3" s="1"/>
  <c r="N4" i="3"/>
  <c r="O4" i="3" s="1"/>
  <c r="P4" i="3" s="1"/>
  <c r="Q4" i="3" s="1"/>
  <c r="F6" i="3"/>
  <c r="H6" i="3" s="1"/>
  <c r="I6" i="3" s="1"/>
  <c r="J6" i="3" s="1"/>
  <c r="K6" i="3" s="1"/>
  <c r="P9" i="6" l="1"/>
  <c r="P10" i="6" s="1"/>
  <c r="P12" i="6"/>
  <c r="O16" i="6"/>
  <c r="O20" i="6"/>
  <c r="G5" i="4"/>
  <c r="F9" i="4"/>
  <c r="H13" i="6"/>
  <c r="H14" i="6" s="1"/>
  <c r="N21" i="6"/>
  <c r="N22" i="6" s="1"/>
  <c r="N13" i="6"/>
  <c r="N14" i="6" s="1"/>
  <c r="N17" i="6"/>
  <c r="N18" i="6" s="1"/>
  <c r="F21" i="6"/>
  <c r="F22" i="6" s="1"/>
  <c r="X13" i="1"/>
  <c r="X8" i="1"/>
  <c r="V14" i="1"/>
  <c r="AE11" i="1"/>
  <c r="X12" i="1"/>
  <c r="AE13" i="1"/>
  <c r="AE8" i="1"/>
  <c r="AE10" i="1" s="1"/>
  <c r="AE12" i="1"/>
  <c r="Y13" i="1"/>
  <c r="K5" i="3"/>
  <c r="H14" i="3"/>
  <c r="H15" i="3"/>
  <c r="I15" i="3" s="1"/>
  <c r="J15" i="3" s="1"/>
  <c r="K15" i="3" s="1"/>
  <c r="H16" i="3"/>
  <c r="I16" i="3" s="1"/>
  <c r="J16" i="3" s="1"/>
  <c r="K16" i="3" s="1"/>
  <c r="F5" i="3"/>
  <c r="P16" i="6" l="1"/>
  <c r="P20" i="6"/>
  <c r="H5" i="4"/>
  <c r="I5" i="4" s="1"/>
  <c r="G9" i="4"/>
  <c r="H9" i="4" s="1"/>
  <c r="I9" i="4" s="1"/>
  <c r="Y8" i="1"/>
  <c r="Y10" i="1" s="1"/>
  <c r="X10" i="1"/>
  <c r="Z11" i="1"/>
  <c r="Y11" i="1"/>
  <c r="O13" i="6"/>
  <c r="O14" i="6" s="1"/>
  <c r="O17" i="6"/>
  <c r="O18" i="6" s="1"/>
  <c r="O21" i="6"/>
  <c r="O22" i="6" s="1"/>
  <c r="G21" i="6"/>
  <c r="G22" i="6" s="1"/>
  <c r="AD14" i="1"/>
  <c r="AF8" i="1"/>
  <c r="AF10" i="1" s="1"/>
  <c r="Y12" i="1"/>
  <c r="AF11" i="1"/>
  <c r="AF13" i="1"/>
  <c r="AF12" i="1"/>
  <c r="Z13" i="1"/>
  <c r="W14" i="1"/>
  <c r="H13" i="3"/>
  <c r="I14" i="3"/>
  <c r="J5" i="3"/>
  <c r="H5" i="3"/>
  <c r="I5" i="3"/>
  <c r="P8" i="1"/>
  <c r="H20" i="1"/>
  <c r="I20" i="1" s="1"/>
  <c r="J20" i="1" s="1"/>
  <c r="E20" i="1"/>
  <c r="C19" i="1"/>
  <c r="G19" i="1" s="1"/>
  <c r="Z8" i="1" l="1"/>
  <c r="Z10" i="1" s="1"/>
  <c r="P21" i="6"/>
  <c r="P22" i="6" s="1"/>
  <c r="P17" i="6"/>
  <c r="P18" i="6" s="1"/>
  <c r="P13" i="6"/>
  <c r="P14" i="6" s="1"/>
  <c r="H21" i="6"/>
  <c r="H22" i="6" s="1"/>
  <c r="X14" i="1"/>
  <c r="AG11" i="1"/>
  <c r="AG8" i="1"/>
  <c r="AG10" i="1" s="1"/>
  <c r="AG13" i="1"/>
  <c r="Y14" i="1"/>
  <c r="Z12" i="1"/>
  <c r="AE14" i="1"/>
  <c r="AG12" i="1"/>
  <c r="P13" i="1"/>
  <c r="Q8" i="1"/>
  <c r="P10" i="1"/>
  <c r="P11" i="1"/>
  <c r="P12" i="1"/>
  <c r="I13" i="3"/>
  <c r="J14" i="3"/>
  <c r="Z14" i="1" l="1"/>
  <c r="AH13" i="1"/>
  <c r="AF14" i="1"/>
  <c r="AH11" i="1"/>
  <c r="AH12" i="1"/>
  <c r="AH8" i="1"/>
  <c r="AH10" i="1" s="1"/>
  <c r="P14" i="1"/>
  <c r="Q11" i="1"/>
  <c r="Q13" i="1"/>
  <c r="Q12" i="1"/>
  <c r="R8" i="1"/>
  <c r="Q10" i="1"/>
  <c r="K14" i="3"/>
  <c r="K13" i="3" s="1"/>
  <c r="J13" i="3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I17" i="1" s="1"/>
  <c r="J17" i="1" s="1"/>
  <c r="H18" i="1"/>
  <c r="I18" i="1" s="1"/>
  <c r="J18" i="1" s="1"/>
  <c r="H19" i="1"/>
  <c r="I19" i="1" s="1"/>
  <c r="J19" i="1" s="1"/>
  <c r="E10" i="1"/>
  <c r="E12" i="1"/>
  <c r="E13" i="1"/>
  <c r="E14" i="1"/>
  <c r="E15" i="1"/>
  <c r="E17" i="1"/>
  <c r="E18" i="1"/>
  <c r="E19" i="1"/>
  <c r="E21" i="1"/>
  <c r="F21" i="1"/>
  <c r="G21" i="1" l="1"/>
  <c r="G9" i="1" s="1"/>
  <c r="AG14" i="1"/>
  <c r="AH14" i="1"/>
  <c r="Q14" i="1"/>
  <c r="S12" i="1"/>
  <c r="R12" i="1"/>
  <c r="R10" i="1"/>
  <c r="S8" i="1"/>
  <c r="S13" i="1"/>
  <c r="R13" i="1"/>
  <c r="S11" i="1"/>
  <c r="R11" i="1"/>
  <c r="E9" i="1"/>
  <c r="H10" i="1"/>
  <c r="H21" i="1" l="1"/>
  <c r="I21" i="1" s="1"/>
  <c r="J21" i="1" s="1"/>
  <c r="S10" i="1"/>
  <c r="S14" i="1" s="1"/>
  <c r="R14" i="1"/>
  <c r="I10" i="1"/>
  <c r="H9" i="1"/>
  <c r="J10" i="1" l="1"/>
  <c r="J9" i="1" s="1"/>
  <c r="I9" i="1"/>
</calcChain>
</file>

<file path=xl/sharedStrings.xml><?xml version="1.0" encoding="utf-8"?>
<sst xmlns="http://schemas.openxmlformats.org/spreadsheetml/2006/main" count="324" uniqueCount="126">
  <si>
    <t>Unit of measure</t>
  </si>
  <si>
    <t>Price</t>
  </si>
  <si>
    <t>Notes</t>
  </si>
  <si>
    <t>Input</t>
  </si>
  <si>
    <t>Self service</t>
  </si>
  <si>
    <t>Online</t>
  </si>
  <si>
    <t xml:space="preserve">Work-in </t>
  </si>
  <si>
    <t>Sevice  Models</t>
  </si>
  <si>
    <t>Growth factor</t>
  </si>
  <si>
    <t>Total</t>
  </si>
  <si>
    <t>Client Service Offices</t>
  </si>
  <si>
    <t>Furniture</t>
  </si>
  <si>
    <t>LAN Infrastructure</t>
  </si>
  <si>
    <t>Firewall Switch</t>
  </si>
  <si>
    <t>Dataline</t>
  </si>
  <si>
    <t>Printer</t>
  </si>
  <si>
    <t>Signage</t>
  </si>
  <si>
    <t>Glass Partitioning</t>
  </si>
  <si>
    <t>TV</t>
  </si>
  <si>
    <t>Kiosk</t>
  </si>
  <si>
    <t>Per labour Centre</t>
  </si>
  <si>
    <t>Per Hour</t>
  </si>
  <si>
    <t>Consumables</t>
  </si>
  <si>
    <t xml:space="preserve">Posters </t>
  </si>
  <si>
    <t>Assuming 1 CSO spends 3 hour per day</t>
  </si>
  <si>
    <t>ESPs</t>
  </si>
  <si>
    <t>Mobile Buses</t>
  </si>
  <si>
    <t>2</t>
  </si>
  <si>
    <t>Per Bus</t>
  </si>
  <si>
    <t>Assuming 1 ESP spends 3 hour per day</t>
  </si>
  <si>
    <t xml:space="preserve">Mobile buses connect via satellite connect </t>
  </si>
  <si>
    <t>2016/17</t>
  </si>
  <si>
    <t>2017/18</t>
  </si>
  <si>
    <t>2018/19</t>
  </si>
  <si>
    <t>Full-Implementation Projections</t>
  </si>
  <si>
    <t>PROVINCE</t>
  </si>
  <si>
    <t>EMPLOYER SERVICES</t>
  </si>
  <si>
    <t>Percentage Split</t>
  </si>
  <si>
    <t>CSO's</t>
  </si>
  <si>
    <t>ESP</t>
  </si>
  <si>
    <t>CC</t>
  </si>
  <si>
    <t>WORK SEEKER SERVICES</t>
  </si>
  <si>
    <t>CoE totals</t>
  </si>
  <si>
    <t>EASTERN CAPE</t>
  </si>
  <si>
    <t>CoE Average cost</t>
  </si>
  <si>
    <t>CSO</t>
  </si>
  <si>
    <t>COMPENSATION OF EMPLOYEES</t>
  </si>
  <si>
    <t>GOODS AND SERVICES</t>
  </si>
  <si>
    <t>PROVINCIAL OFFICE: FREE STATE</t>
  </si>
  <si>
    <t>G&amp;S</t>
  </si>
  <si>
    <t>PROVINCIAL OFFICE: GAUTENG</t>
  </si>
  <si>
    <t>Cost  per WS</t>
  </si>
  <si>
    <t>PROVINCIAL OFFICE: KWAZULU NATAL</t>
  </si>
  <si>
    <t>Registered work seekers</t>
  </si>
  <si>
    <t>PROVINCIAL OFFICE: LIMPOPO</t>
  </si>
  <si>
    <t>PROVINCIAL OFFICE: MPUMALANGA</t>
  </si>
  <si>
    <t>PROVINCIAL OFFICE: NORTH WEST</t>
  </si>
  <si>
    <t>PROVINCIAL OFFICE: NORTHERN CAPE</t>
  </si>
  <si>
    <t>PROVINCIAL OFFICE: WESTERN CAPE</t>
  </si>
  <si>
    <t>Grand Total</t>
  </si>
  <si>
    <t>Current Quantity</t>
  </si>
  <si>
    <t>Full Implementation Quantity</t>
  </si>
  <si>
    <t>2014/15</t>
  </si>
  <si>
    <t>Current Implementation Projections</t>
  </si>
  <si>
    <t>Current Implementation Quantity</t>
  </si>
  <si>
    <t>2019/20</t>
  </si>
  <si>
    <t>2019/2020</t>
  </si>
  <si>
    <t xml:space="preserve">Input </t>
  </si>
  <si>
    <t>Total R'000</t>
  </si>
  <si>
    <t xml:space="preserve">2015/16 Total </t>
  </si>
  <si>
    <t>Registeration cost per work seekr</t>
  </si>
  <si>
    <t>Number of Work seeker registered</t>
  </si>
  <si>
    <t>EC</t>
  </si>
  <si>
    <t>FS</t>
  </si>
  <si>
    <t>GT</t>
  </si>
  <si>
    <t>KZN</t>
  </si>
  <si>
    <t>LP</t>
  </si>
  <si>
    <t>MP</t>
  </si>
  <si>
    <t>NC</t>
  </si>
  <si>
    <t>NW</t>
  </si>
  <si>
    <t>WC</t>
  </si>
  <si>
    <t>Unemployment per province</t>
  </si>
  <si>
    <t>2015/16</t>
  </si>
  <si>
    <t>Service Delivery Models</t>
  </si>
  <si>
    <t>Expenditure Projections</t>
  </si>
  <si>
    <t>Counseling Projections</t>
  </si>
  <si>
    <t xml:space="preserve">Baseline </t>
  </si>
  <si>
    <t>Baseline</t>
  </si>
  <si>
    <t>Work seeker counselling provided</t>
  </si>
  <si>
    <t xml:space="preserve">Total Cost </t>
  </si>
  <si>
    <t>Employment opportunity filled</t>
  </si>
  <si>
    <t>Good &amp;Services</t>
  </si>
  <si>
    <t>CC Expenditure projection</t>
  </si>
  <si>
    <t>ESP Expenditure projection</t>
  </si>
  <si>
    <t>CSO Expenditure Projections</t>
  </si>
  <si>
    <t>TOTAL COST</t>
  </si>
  <si>
    <t>Cost to Counselling work seekers</t>
  </si>
  <si>
    <t>Service Delivery Model (Registration)</t>
  </si>
  <si>
    <t>CoE % Split</t>
  </si>
  <si>
    <t>Number of Personnel</t>
  </si>
  <si>
    <t>Average price per employee</t>
  </si>
  <si>
    <t>Total cost 2015/16</t>
  </si>
  <si>
    <t>Total percentage split</t>
  </si>
  <si>
    <t>Cost</t>
  </si>
  <si>
    <t>Total Registration</t>
  </si>
  <si>
    <t xml:space="preserve">G&amp;S total </t>
  </si>
  <si>
    <t>COE total</t>
  </si>
  <si>
    <t>G&amp;S total</t>
  </si>
  <si>
    <t>Current implementation rate</t>
  </si>
  <si>
    <t>Scenorio 2</t>
  </si>
  <si>
    <t>Current Capacity</t>
  </si>
  <si>
    <t>Scenario 2</t>
  </si>
  <si>
    <t>Current COE</t>
  </si>
  <si>
    <t>Cost of filling employment vacancies</t>
  </si>
  <si>
    <t xml:space="preserve">filled post projections </t>
  </si>
  <si>
    <t>Registration Projections at 1.2% unemployment escalation rate</t>
  </si>
  <si>
    <t>-</t>
  </si>
  <si>
    <t>Assumptionns</t>
  </si>
  <si>
    <t>Quantity in  2015/16</t>
  </si>
  <si>
    <t>Total Spent</t>
  </si>
  <si>
    <t>Cost per item</t>
  </si>
  <si>
    <t>Full implementation at labour centres</t>
  </si>
  <si>
    <t>Full-implementation projections on selected goods &amp; services</t>
  </si>
  <si>
    <t>Scenario 3</t>
  </si>
  <si>
    <t>Scenorio 3</t>
  </si>
  <si>
    <t>Projections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</si>
</sst>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R&quot;\ #,##0;[Red]&quot;R&quot;\ \-#,##0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&quot;R&quot;\ #,##0.00"/>
    <numFmt numFmtId="168" formatCode="_ * #,##0_ ;_ * \-#,##0_ ;_ * &quot;-&quot;??_ ;_ @_ "/>
    <numFmt numFmtId="169" formatCode="&quot;R&quot;\ #,##0"/>
    <numFmt numFmtId="170" formatCode="&quot;R&quot;\ #,##0.0"/>
    <numFmt numFmtId="171" formatCode="#\ ###\ ###"/>
    <numFmt numFmtId="172" formatCode="\R#\ ###\ ###"/>
    <numFmt numFmtId="173" formatCode="&quot;R&quot;#,##0"/>
    <numFmt numFmtId="174" formatCode="#,###,###"/>
    <numFmt numFmtId="175" formatCode="_ &quot;R&quot;\ * #,##0_ ;_ &quot;R&quot;\ * \-#,##0_ ;_ &quot;R&quot;\ * &quot;-&quot;??_ ;_ @_ "/>
    <numFmt numFmtId="176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F497D"/>
      <name val="Arial Narrow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3">
    <xf numFmtId="0" fontId="0" fillId="0" borderId="0" xfId="0"/>
    <xf numFmtId="3" fontId="0" fillId="0" borderId="0" xfId="0" applyNumberFormat="1"/>
    <xf numFmtId="0" fontId="0" fillId="0" borderId="0" xfId="0" quotePrefix="1"/>
    <xf numFmtId="0" fontId="3" fillId="0" borderId="0" xfId="0" applyFont="1" applyAlignment="1">
      <alignment horizontal="right"/>
    </xf>
    <xf numFmtId="168" fontId="0" fillId="0" borderId="0" xfId="1" applyNumberFormat="1" applyFont="1" applyAlignment="1">
      <alignment horizontal="right"/>
    </xf>
    <xf numFmtId="0" fontId="0" fillId="0" borderId="1" xfId="0" applyBorder="1"/>
    <xf numFmtId="0" fontId="1" fillId="0" borderId="1" xfId="0" applyFont="1" applyBorder="1"/>
    <xf numFmtId="168" fontId="0" fillId="0" borderId="1" xfId="1" applyNumberFormat="1" applyFont="1" applyBorder="1"/>
    <xf numFmtId="168" fontId="1" fillId="0" borderId="1" xfId="1" applyNumberFormat="1" applyFont="1" applyBorder="1"/>
    <xf numFmtId="0" fontId="0" fillId="0" borderId="1" xfId="0" applyFill="1" applyBorder="1"/>
    <xf numFmtId="0" fontId="1" fillId="0" borderId="0" xfId="0" applyFont="1" applyAlignment="1">
      <alignment vertical="top"/>
    </xf>
    <xf numFmtId="0" fontId="0" fillId="3" borderId="0" xfId="0" applyFill="1"/>
    <xf numFmtId="169" fontId="0" fillId="3" borderId="0" xfId="0" applyNumberFormat="1" applyFill="1" applyBorder="1"/>
    <xf numFmtId="168" fontId="0" fillId="3" borderId="0" xfId="1" applyNumberFormat="1" applyFont="1" applyFill="1" applyBorder="1"/>
    <xf numFmtId="0" fontId="0" fillId="3" borderId="0" xfId="0" applyFill="1" applyBorder="1"/>
    <xf numFmtId="0" fontId="1" fillId="3" borderId="1" xfId="0" applyFont="1" applyFill="1" applyBorder="1"/>
    <xf numFmtId="169" fontId="1" fillId="3" borderId="1" xfId="0" applyNumberFormat="1" applyFont="1" applyFill="1" applyBorder="1"/>
    <xf numFmtId="166" fontId="0" fillId="0" borderId="0" xfId="1" applyNumberFormat="1" applyFont="1" applyAlignment="1">
      <alignment horizontal="right"/>
    </xf>
    <xf numFmtId="9" fontId="0" fillId="0" borderId="0" xfId="2" applyFont="1"/>
    <xf numFmtId="169" fontId="1" fillId="3" borderId="0" xfId="0" applyNumberFormat="1" applyFont="1" applyFill="1" applyBorder="1"/>
    <xf numFmtId="0" fontId="1" fillId="3" borderId="1" xfId="0" quotePrefix="1" applyFont="1" applyFill="1" applyBorder="1" applyAlignment="1">
      <alignment vertical="top"/>
    </xf>
    <xf numFmtId="169" fontId="0" fillId="5" borderId="1" xfId="0" applyNumberFormat="1" applyFill="1" applyBorder="1"/>
    <xf numFmtId="0" fontId="1" fillId="3" borderId="3" xfId="0" applyFont="1" applyFill="1" applyBorder="1" applyAlignment="1">
      <alignment horizontal="center" vertical="top"/>
    </xf>
    <xf numFmtId="0" fontId="0" fillId="3" borderId="0" xfId="0" quotePrefix="1" applyFill="1"/>
    <xf numFmtId="169" fontId="1" fillId="0" borderId="2" xfId="0" applyNumberFormat="1" applyFont="1" applyBorder="1" applyAlignment="1">
      <alignment horizontal="center" vertical="top"/>
    </xf>
    <xf numFmtId="0" fontId="1" fillId="3" borderId="0" xfId="0" applyFont="1" applyFill="1" applyBorder="1"/>
    <xf numFmtId="168" fontId="1" fillId="3" borderId="0" xfId="1" applyNumberFormat="1" applyFont="1" applyFill="1" applyBorder="1"/>
    <xf numFmtId="0" fontId="1" fillId="3" borderId="1" xfId="0" applyFont="1" applyFill="1" applyBorder="1" applyAlignment="1">
      <alignment horizontal="center" vertical="top"/>
    </xf>
    <xf numFmtId="168" fontId="0" fillId="0" borderId="0" xfId="0" applyNumberFormat="1"/>
    <xf numFmtId="9" fontId="0" fillId="0" borderId="0" xfId="0" applyNumberFormat="1"/>
    <xf numFmtId="0" fontId="4" fillId="0" borderId="1" xfId="0" applyFont="1" applyBorder="1"/>
    <xf numFmtId="168" fontId="4" fillId="0" borderId="1" xfId="1" applyNumberFormat="1" applyFont="1" applyBorder="1" applyAlignment="1">
      <alignment horizontal="center" vertical="top" wrapText="1"/>
    </xf>
    <xf numFmtId="168" fontId="4" fillId="0" borderId="1" xfId="1" applyNumberFormat="1" applyFont="1" applyFill="1" applyBorder="1" applyAlignment="1">
      <alignment horizontal="center" vertical="top" wrapText="1"/>
    </xf>
    <xf numFmtId="168" fontId="5" fillId="0" borderId="1" xfId="1" applyNumberFormat="1" applyFont="1" applyBorder="1"/>
    <xf numFmtId="0" fontId="5" fillId="0" borderId="1" xfId="0" applyFont="1" applyBorder="1"/>
    <xf numFmtId="168" fontId="5" fillId="6" borderId="1" xfId="0" applyNumberFormat="1" applyFont="1" applyFill="1" applyBorder="1"/>
    <xf numFmtId="169" fontId="5" fillId="0" borderId="1" xfId="1" applyNumberFormat="1" applyFont="1" applyBorder="1"/>
    <xf numFmtId="0" fontId="4" fillId="0" borderId="1" xfId="0" applyFont="1" applyBorder="1" applyAlignment="1">
      <alignment vertical="center" wrapText="1"/>
    </xf>
    <xf numFmtId="169" fontId="4" fillId="0" borderId="1" xfId="0" applyNumberFormat="1" applyFont="1" applyBorder="1"/>
    <xf numFmtId="168" fontId="0" fillId="0" borderId="0" xfId="1" applyNumberFormat="1" applyFont="1"/>
    <xf numFmtId="168" fontId="4" fillId="0" borderId="1" xfId="1" applyNumberFormat="1" applyFont="1" applyBorder="1"/>
    <xf numFmtId="169" fontId="4" fillId="7" borderId="1" xfId="0" applyNumberFormat="1" applyFont="1" applyFill="1" applyBorder="1"/>
    <xf numFmtId="169" fontId="0" fillId="0" borderId="1" xfId="1" applyNumberFormat="1" applyFont="1" applyBorder="1"/>
    <xf numFmtId="169" fontId="0" fillId="0" borderId="1" xfId="0" applyNumberFormat="1" applyBorder="1"/>
    <xf numFmtId="167" fontId="1" fillId="0" borderId="1" xfId="0" applyNumberFormat="1" applyFont="1" applyBorder="1"/>
    <xf numFmtId="168" fontId="1" fillId="0" borderId="1" xfId="1" applyNumberFormat="1" applyFont="1" applyBorder="1" applyAlignment="1">
      <alignment vertical="top" wrapText="1"/>
    </xf>
    <xf numFmtId="167" fontId="0" fillId="0" borderId="0" xfId="1" applyNumberFormat="1" applyFont="1"/>
    <xf numFmtId="169" fontId="0" fillId="0" borderId="0" xfId="1" applyNumberFormat="1" applyFont="1" applyBorder="1"/>
    <xf numFmtId="169" fontId="5" fillId="0" borderId="0" xfId="1" applyNumberFormat="1" applyFont="1" applyBorder="1"/>
    <xf numFmtId="169" fontId="4" fillId="7" borderId="1" xfId="1" applyNumberFormat="1" applyFont="1" applyFill="1" applyBorder="1"/>
    <xf numFmtId="169" fontId="4" fillId="0" borderId="1" xfId="1" applyNumberFormat="1" applyFont="1" applyBorder="1"/>
    <xf numFmtId="168" fontId="4" fillId="6" borderId="1" xfId="1" applyNumberFormat="1" applyFont="1" applyFill="1" applyBorder="1"/>
    <xf numFmtId="0" fontId="6" fillId="8" borderId="0" xfId="0" applyFont="1" applyFill="1" applyBorder="1"/>
    <xf numFmtId="168" fontId="6" fillId="8" borderId="0" xfId="1" applyNumberFormat="1" applyFont="1" applyFill="1" applyBorder="1"/>
    <xf numFmtId="4" fontId="6" fillId="8" borderId="0" xfId="0" applyNumberFormat="1" applyFont="1" applyFill="1" applyBorder="1"/>
    <xf numFmtId="0" fontId="6" fillId="0" borderId="0" xfId="0" applyFont="1" applyBorder="1" applyAlignment="1">
      <alignment horizontal="left"/>
    </xf>
    <xf numFmtId="168" fontId="6" fillId="0" borderId="0" xfId="1" applyNumberFormat="1" applyFont="1" applyBorder="1"/>
    <xf numFmtId="4" fontId="6" fillId="0" borderId="0" xfId="0" applyNumberFormat="1" applyFont="1" applyBorder="1"/>
    <xf numFmtId="0" fontId="6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2"/>
    </xf>
    <xf numFmtId="168" fontId="7" fillId="0" borderId="0" xfId="1" applyNumberFormat="1" applyFont="1" applyBorder="1"/>
    <xf numFmtId="4" fontId="7" fillId="0" borderId="0" xfId="0" applyNumberFormat="1" applyFont="1" applyBorder="1"/>
    <xf numFmtId="4" fontId="6" fillId="0" borderId="0" xfId="0" applyNumberFormat="1" applyFont="1" applyBorder="1" applyAlignment="1">
      <alignment horizontal="left" indent="3"/>
    </xf>
    <xf numFmtId="4" fontId="7" fillId="0" borderId="0" xfId="0" applyNumberFormat="1" applyFont="1" applyBorder="1" applyAlignment="1">
      <alignment horizontal="left" indent="4"/>
    </xf>
    <xf numFmtId="4" fontId="7" fillId="0" borderId="0" xfId="0" applyNumberFormat="1" applyFont="1" applyBorder="1" applyAlignment="1">
      <alignment horizontal="left" indent="5"/>
    </xf>
    <xf numFmtId="0" fontId="6" fillId="9" borderId="0" xfId="0" applyFont="1" applyFill="1" applyBorder="1" applyAlignment="1">
      <alignment horizontal="left"/>
    </xf>
    <xf numFmtId="168" fontId="6" fillId="9" borderId="0" xfId="1" applyNumberFormat="1" applyFont="1" applyFill="1" applyBorder="1"/>
    <xf numFmtId="4" fontId="6" fillId="9" borderId="0" xfId="0" applyNumberFormat="1" applyFont="1" applyFill="1" applyBorder="1"/>
    <xf numFmtId="0" fontId="7" fillId="0" borderId="0" xfId="0" applyFont="1"/>
    <xf numFmtId="168" fontId="7" fillId="0" borderId="0" xfId="1" applyNumberFormat="1" applyFont="1"/>
    <xf numFmtId="169" fontId="0" fillId="10" borderId="1" xfId="0" applyNumberFormat="1" applyFill="1" applyBorder="1"/>
    <xf numFmtId="0" fontId="0" fillId="10" borderId="0" xfId="0" applyFill="1"/>
    <xf numFmtId="0" fontId="0" fillId="10" borderId="0" xfId="0" applyFill="1" applyBorder="1"/>
    <xf numFmtId="168" fontId="0" fillId="10" borderId="0" xfId="1" applyNumberFormat="1" applyFont="1" applyFill="1" applyBorder="1"/>
    <xf numFmtId="0" fontId="0" fillId="10" borderId="0" xfId="0" quotePrefix="1" applyFill="1"/>
    <xf numFmtId="0" fontId="0" fillId="3" borderId="9" xfId="0" applyFill="1" applyBorder="1"/>
    <xf numFmtId="0" fontId="0" fillId="4" borderId="4" xfId="0" applyFill="1" applyBorder="1"/>
    <xf numFmtId="167" fontId="0" fillId="0" borderId="0" xfId="0" applyNumberFormat="1"/>
    <xf numFmtId="169" fontId="0" fillId="0" borderId="0" xfId="0" applyNumberFormat="1" applyFont="1"/>
    <xf numFmtId="169" fontId="0" fillId="3" borderId="13" xfId="0" applyNumberFormat="1" applyFont="1" applyFill="1" applyBorder="1"/>
    <xf numFmtId="0" fontId="1" fillId="3" borderId="0" xfId="0" applyFont="1" applyFill="1" applyBorder="1" applyAlignment="1">
      <alignment horizontal="center"/>
    </xf>
    <xf numFmtId="0" fontId="1" fillId="3" borderId="0" xfId="0" quotePrefix="1" applyFont="1" applyFill="1" applyBorder="1" applyAlignment="1">
      <alignment vertical="top"/>
    </xf>
    <xf numFmtId="169" fontId="1" fillId="0" borderId="1" xfId="0" applyNumberFormat="1" applyFont="1" applyBorder="1" applyAlignment="1">
      <alignment horizontal="center" vertical="top"/>
    </xf>
    <xf numFmtId="0" fontId="0" fillId="3" borderId="0" xfId="0" applyFont="1" applyFill="1" applyBorder="1"/>
    <xf numFmtId="169" fontId="0" fillId="3" borderId="0" xfId="0" applyNumberFormat="1" applyFont="1" applyFill="1" applyBorder="1" applyAlignment="1">
      <alignment horizontal="right"/>
    </xf>
    <xf numFmtId="0" fontId="1" fillId="3" borderId="1" xfId="0" quotePrefix="1" applyFont="1" applyFill="1" applyBorder="1" applyAlignment="1">
      <alignment horizontal="right" vertical="top"/>
    </xf>
    <xf numFmtId="169" fontId="0" fillId="5" borderId="9" xfId="0" applyNumberFormat="1" applyFill="1" applyBorder="1"/>
    <xf numFmtId="0" fontId="0" fillId="5" borderId="9" xfId="0" applyFont="1" applyFill="1" applyBorder="1"/>
    <xf numFmtId="169" fontId="0" fillId="5" borderId="9" xfId="0" applyNumberFormat="1" applyFont="1" applyFill="1" applyBorder="1" applyAlignment="1">
      <alignment horizontal="right"/>
    </xf>
    <xf numFmtId="0" fontId="0" fillId="3" borderId="14" xfId="0" applyFill="1" applyBorder="1"/>
    <xf numFmtId="169" fontId="0" fillId="5" borderId="14" xfId="0" applyNumberFormat="1" applyFill="1" applyBorder="1"/>
    <xf numFmtId="0" fontId="0" fillId="5" borderId="14" xfId="0" applyFont="1" applyFill="1" applyBorder="1"/>
    <xf numFmtId="169" fontId="0" fillId="5" borderId="14" xfId="0" applyNumberFormat="1" applyFont="1" applyFill="1" applyBorder="1" applyAlignment="1">
      <alignment horizontal="right"/>
    </xf>
    <xf numFmtId="0" fontId="0" fillId="3" borderId="10" xfId="0" applyFill="1" applyBorder="1"/>
    <xf numFmtId="169" fontId="0" fillId="5" borderId="10" xfId="0" applyNumberFormat="1" applyFill="1" applyBorder="1"/>
    <xf numFmtId="0" fontId="0" fillId="5" borderId="10" xfId="0" applyFont="1" applyFill="1" applyBorder="1"/>
    <xf numFmtId="169" fontId="0" fillId="5" borderId="10" xfId="0" applyNumberFormat="1" applyFont="1" applyFill="1" applyBorder="1" applyAlignment="1">
      <alignment horizontal="right"/>
    </xf>
    <xf numFmtId="0" fontId="0" fillId="4" borderId="9" xfId="0" applyFill="1" applyBorder="1"/>
    <xf numFmtId="169" fontId="0" fillId="4" borderId="9" xfId="0" applyNumberFormat="1" applyFill="1" applyBorder="1"/>
    <xf numFmtId="0" fontId="0" fillId="4" borderId="14" xfId="0" applyFill="1" applyBorder="1"/>
    <xf numFmtId="169" fontId="0" fillId="4" borderId="14" xfId="0" applyNumberFormat="1" applyFill="1" applyBorder="1"/>
    <xf numFmtId="0" fontId="0" fillId="4" borderId="10" xfId="0" applyFill="1" applyBorder="1"/>
    <xf numFmtId="169" fontId="0" fillId="4" borderId="10" xfId="0" applyNumberFormat="1" applyFill="1" applyBorder="1"/>
    <xf numFmtId="169" fontId="0" fillId="5" borderId="11" xfId="0" applyNumberFormat="1" applyFont="1" applyFill="1" applyBorder="1" applyAlignment="1">
      <alignment horizontal="right"/>
    </xf>
    <xf numFmtId="170" fontId="0" fillId="5" borderId="15" xfId="0" applyNumberFormat="1" applyFont="1" applyFill="1" applyBorder="1" applyAlignment="1">
      <alignment horizontal="right"/>
    </xf>
    <xf numFmtId="0" fontId="0" fillId="4" borderId="16" xfId="0" applyFill="1" applyBorder="1"/>
    <xf numFmtId="170" fontId="0" fillId="5" borderId="12" xfId="0" applyNumberFormat="1" applyFont="1" applyFill="1" applyBorder="1" applyAlignment="1">
      <alignment horizontal="right"/>
    </xf>
    <xf numFmtId="0" fontId="0" fillId="4" borderId="5" xfId="0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quotePrefix="1" applyNumberFormat="1"/>
    <xf numFmtId="0" fontId="1" fillId="0" borderId="1" xfId="0" applyFont="1" applyFill="1" applyBorder="1"/>
    <xf numFmtId="169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169" fontId="0" fillId="0" borderId="0" xfId="0" applyNumberFormat="1" applyBorder="1"/>
    <xf numFmtId="0" fontId="1" fillId="0" borderId="0" xfId="0" applyFont="1" applyFill="1" applyBorder="1"/>
    <xf numFmtId="169" fontId="1" fillId="0" borderId="0" xfId="0" applyNumberFormat="1" applyFont="1" applyFill="1" applyBorder="1"/>
    <xf numFmtId="169" fontId="1" fillId="0" borderId="0" xfId="0" applyNumberFormat="1" applyFont="1" applyBorder="1"/>
    <xf numFmtId="0" fontId="1" fillId="3" borderId="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168" fontId="1" fillId="0" borderId="1" xfId="1" applyNumberFormat="1" applyFont="1" applyFill="1" applyBorder="1"/>
    <xf numFmtId="0" fontId="1" fillId="0" borderId="1" xfId="0" applyFont="1" applyFill="1" applyBorder="1" applyAlignment="1">
      <alignment horizontal="center"/>
    </xf>
    <xf numFmtId="168" fontId="0" fillId="0" borderId="1" xfId="1" applyNumberFormat="1" applyFont="1" applyFill="1" applyBorder="1"/>
    <xf numFmtId="169" fontId="1" fillId="12" borderId="1" xfId="0" applyNumberFormat="1" applyFont="1" applyFill="1" applyBorder="1"/>
    <xf numFmtId="168" fontId="0" fillId="6" borderId="1" xfId="1" applyNumberFormat="1" applyFont="1" applyFill="1" applyBorder="1"/>
    <xf numFmtId="168" fontId="1" fillId="0" borderId="0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164" fontId="0" fillId="0" borderId="0" xfId="0" applyNumberFormat="1"/>
    <xf numFmtId="1" fontId="0" fillId="0" borderId="0" xfId="0" applyNumberFormat="1"/>
    <xf numFmtId="9" fontId="0" fillId="0" borderId="0" xfId="0" quotePrefix="1" applyNumberFormat="1"/>
    <xf numFmtId="172" fontId="1" fillId="12" borderId="1" xfId="0" applyNumberFormat="1" applyFont="1" applyFill="1" applyBorder="1"/>
    <xf numFmtId="3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/>
    </xf>
    <xf numFmtId="171" fontId="0" fillId="11" borderId="20" xfId="1" applyNumberFormat="1" applyFont="1" applyFill="1" applyBorder="1"/>
    <xf numFmtId="172" fontId="0" fillId="10" borderId="1" xfId="0" applyNumberFormat="1" applyFont="1" applyFill="1" applyBorder="1"/>
    <xf numFmtId="0" fontId="0" fillId="13" borderId="10" xfId="0" applyFont="1" applyFill="1" applyBorder="1"/>
    <xf numFmtId="0" fontId="1" fillId="0" borderId="9" xfId="0" applyFont="1" applyFill="1" applyBorder="1" applyAlignment="1"/>
    <xf numFmtId="171" fontId="1" fillId="12" borderId="9" xfId="1" applyNumberFormat="1" applyFont="1" applyFill="1" applyBorder="1"/>
    <xf numFmtId="0" fontId="1" fillId="0" borderId="9" xfId="0" applyFont="1" applyFill="1" applyBorder="1"/>
    <xf numFmtId="0" fontId="0" fillId="0" borderId="9" xfId="0" applyFill="1" applyBorder="1"/>
    <xf numFmtId="3" fontId="1" fillId="3" borderId="1" xfId="0" applyNumberFormat="1" applyFont="1" applyFill="1" applyBorder="1" applyAlignment="1">
      <alignment horizontal="center" vertical="center" wrapText="1"/>
    </xf>
    <xf numFmtId="0" fontId="0" fillId="14" borderId="9" xfId="0" applyFont="1" applyFill="1" applyBorder="1"/>
    <xf numFmtId="0" fontId="0" fillId="14" borderId="14" xfId="0" applyFont="1" applyFill="1" applyBorder="1"/>
    <xf numFmtId="173" fontId="0" fillId="14" borderId="9" xfId="0" applyNumberFormat="1" applyFont="1" applyFill="1" applyBorder="1" applyAlignment="1">
      <alignment horizontal="right"/>
    </xf>
    <xf numFmtId="173" fontId="0" fillId="14" borderId="14" xfId="0" applyNumberFormat="1" applyFont="1" applyFill="1" applyBorder="1" applyAlignment="1">
      <alignment horizontal="right"/>
    </xf>
    <xf numFmtId="173" fontId="0" fillId="14" borderId="10" xfId="0" applyNumberFormat="1" applyFont="1" applyFill="1" applyBorder="1" applyAlignment="1">
      <alignment horizontal="right"/>
    </xf>
    <xf numFmtId="173" fontId="0" fillId="14" borderId="10" xfId="0" applyNumberFormat="1" applyFill="1" applyBorder="1"/>
    <xf numFmtId="173" fontId="1" fillId="0" borderId="1" xfId="0" applyNumberFormat="1" applyFont="1" applyBorder="1"/>
    <xf numFmtId="165" fontId="0" fillId="0" borderId="0" xfId="0" applyNumberFormat="1"/>
    <xf numFmtId="175" fontId="0" fillId="0" borderId="0" xfId="0" applyNumberFormat="1"/>
    <xf numFmtId="0" fontId="1" fillId="0" borderId="9" xfId="0" applyFont="1" applyBorder="1" applyAlignment="1">
      <alignment horizontal="left" vertical="top" wrapText="1"/>
    </xf>
    <xf numFmtId="0" fontId="0" fillId="0" borderId="9" xfId="0" applyBorder="1"/>
    <xf numFmtId="172" fontId="0" fillId="13" borderId="9" xfId="0" applyNumberFormat="1" applyFont="1" applyFill="1" applyBorder="1"/>
    <xf numFmtId="0" fontId="0" fillId="0" borderId="14" xfId="0" applyBorder="1"/>
    <xf numFmtId="172" fontId="0" fillId="13" borderId="14" xfId="0" applyNumberFormat="1" applyFont="1" applyFill="1" applyBorder="1"/>
    <xf numFmtId="0" fontId="0" fillId="0" borderId="10" xfId="0" applyBorder="1"/>
    <xf numFmtId="172" fontId="0" fillId="13" borderId="10" xfId="0" applyNumberFormat="1" applyFont="1" applyFill="1" applyBorder="1"/>
    <xf numFmtId="0" fontId="1" fillId="0" borderId="14" xfId="0" applyFont="1" applyFill="1" applyBorder="1" applyAlignment="1"/>
    <xf numFmtId="171" fontId="1" fillId="12" borderId="14" xfId="1" applyNumberFormat="1" applyFont="1" applyFill="1" applyBorder="1"/>
    <xf numFmtId="171" fontId="0" fillId="13" borderId="9" xfId="1" applyNumberFormat="1" applyFont="1" applyFill="1" applyBorder="1"/>
    <xf numFmtId="171" fontId="0" fillId="13" borderId="14" xfId="1" applyNumberFormat="1" applyFont="1" applyFill="1" applyBorder="1"/>
    <xf numFmtId="174" fontId="0" fillId="13" borderId="14" xfId="1" applyNumberFormat="1" applyFont="1" applyFill="1" applyBorder="1" applyAlignment="1">
      <alignment horizontal="right"/>
    </xf>
    <xf numFmtId="0" fontId="0" fillId="0" borderId="10" xfId="0" applyFill="1" applyBorder="1"/>
    <xf numFmtId="171" fontId="0" fillId="13" borderId="10" xfId="1" applyNumberFormat="1" applyFont="1" applyFill="1" applyBorder="1"/>
    <xf numFmtId="0" fontId="1" fillId="0" borderId="10" xfId="0" applyFont="1" applyFill="1" applyBorder="1"/>
    <xf numFmtId="171" fontId="0" fillId="2" borderId="9" xfId="1" applyNumberFormat="1" applyFont="1" applyFill="1" applyBorder="1"/>
    <xf numFmtId="171" fontId="0" fillId="2" borderId="14" xfId="1" applyNumberFormat="1" applyFont="1" applyFill="1" applyBorder="1"/>
    <xf numFmtId="171" fontId="0" fillId="2" borderId="21" xfId="1" applyNumberFormat="1" applyFont="1" applyFill="1" applyBorder="1"/>
    <xf numFmtId="0" fontId="0" fillId="0" borderId="14" xfId="0" applyFill="1" applyBorder="1"/>
    <xf numFmtId="172" fontId="0" fillId="2" borderId="9" xfId="0" applyNumberFormat="1" applyFont="1" applyFill="1" applyBorder="1"/>
    <xf numFmtId="172" fontId="0" fillId="2" borderId="14" xfId="0" applyNumberFormat="1" applyFont="1" applyFill="1" applyBorder="1"/>
    <xf numFmtId="172" fontId="0" fillId="2" borderId="10" xfId="0" applyNumberFormat="1" applyFont="1" applyFill="1" applyBorder="1"/>
    <xf numFmtId="171" fontId="0" fillId="11" borderId="9" xfId="1" applyNumberFormat="1" applyFont="1" applyFill="1" applyBorder="1"/>
    <xf numFmtId="171" fontId="0" fillId="11" borderId="14" xfId="1" applyNumberFormat="1" applyFont="1" applyFill="1" applyBorder="1"/>
    <xf numFmtId="171" fontId="0" fillId="11" borderId="21" xfId="1" applyNumberFormat="1" applyFont="1" applyFill="1" applyBorder="1"/>
    <xf numFmtId="172" fontId="0" fillId="11" borderId="9" xfId="0" applyNumberFormat="1" applyFont="1" applyFill="1" applyBorder="1"/>
    <xf numFmtId="172" fontId="0" fillId="11" borderId="14" xfId="0" applyNumberFormat="1" applyFont="1" applyFill="1" applyBorder="1"/>
    <xf numFmtId="172" fontId="0" fillId="11" borderId="10" xfId="0" applyNumberFormat="1" applyFont="1" applyFill="1" applyBorder="1"/>
    <xf numFmtId="172" fontId="1" fillId="3" borderId="9" xfId="0" applyNumberFormat="1" applyFont="1" applyFill="1" applyBorder="1"/>
    <xf numFmtId="172" fontId="1" fillId="3" borderId="10" xfId="0" applyNumberFormat="1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0" fillId="13" borderId="9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0" fontId="0" fillId="11" borderId="9" xfId="0" applyFont="1" applyFill="1" applyBorder="1"/>
    <xf numFmtId="0" fontId="0" fillId="11" borderId="14" xfId="0" applyFont="1" applyFill="1" applyBorder="1" applyAlignment="1"/>
    <xf numFmtId="169" fontId="0" fillId="0" borderId="0" xfId="0" applyNumberFormat="1"/>
    <xf numFmtId="169" fontId="4" fillId="0" borderId="0" xfId="0" applyNumberFormat="1" applyFont="1" applyBorder="1"/>
    <xf numFmtId="169" fontId="4" fillId="7" borderId="0" xfId="0" applyNumberFormat="1" applyFont="1" applyFill="1" applyBorder="1"/>
    <xf numFmtId="0" fontId="1" fillId="3" borderId="9" xfId="0" applyFont="1" applyFill="1" applyBorder="1" applyAlignment="1">
      <alignment horizontal="center"/>
    </xf>
    <xf numFmtId="171" fontId="0" fillId="3" borderId="0" xfId="1" applyNumberFormat="1" applyFont="1" applyFill="1" applyBorder="1"/>
    <xf numFmtId="176" fontId="0" fillId="0" borderId="0" xfId="2" applyNumberFormat="1" applyFont="1"/>
    <xf numFmtId="9" fontId="0" fillId="0" borderId="0" xfId="2" applyNumberFormat="1" applyFont="1"/>
    <xf numFmtId="0" fontId="1" fillId="3" borderId="1" xfId="0" applyFont="1" applyFill="1" applyBorder="1" applyAlignment="1"/>
    <xf numFmtId="0" fontId="1" fillId="13" borderId="1" xfId="0" applyFont="1" applyFill="1" applyBorder="1" applyAlignment="1">
      <alignment horizontal="left" vertical="top" wrapText="1"/>
    </xf>
    <xf numFmtId="171" fontId="0" fillId="13" borderId="1" xfId="1" applyNumberFormat="1" applyFont="1" applyFill="1" applyBorder="1"/>
    <xf numFmtId="0" fontId="1" fillId="2" borderId="1" xfId="0" applyFont="1" applyFill="1" applyBorder="1" applyAlignment="1">
      <alignment horizontal="left" vertical="top" wrapText="1"/>
    </xf>
    <xf numFmtId="171" fontId="0" fillId="2" borderId="1" xfId="1" applyNumberFormat="1" applyFont="1" applyFill="1" applyBorder="1"/>
    <xf numFmtId="0" fontId="1" fillId="11" borderId="1" xfId="0" applyFont="1" applyFill="1" applyBorder="1" applyAlignment="1">
      <alignment horizontal="left" vertical="top" wrapText="1"/>
    </xf>
    <xf numFmtId="171" fontId="0" fillId="11" borderId="1" xfId="1" applyNumberFormat="1" applyFont="1" applyFill="1" applyBorder="1"/>
    <xf numFmtId="0" fontId="1" fillId="11" borderId="20" xfId="0" applyFont="1" applyFill="1" applyBorder="1" applyAlignment="1">
      <alignment horizontal="left" vertical="top" wrapText="1"/>
    </xf>
    <xf numFmtId="0" fontId="0" fillId="2" borderId="9" xfId="0" applyFill="1" applyBorder="1"/>
    <xf numFmtId="0" fontId="0" fillId="11" borderId="9" xfId="0" applyFill="1" applyBorder="1"/>
    <xf numFmtId="0" fontId="0" fillId="11" borderId="10" xfId="0" applyFont="1" applyFill="1" applyBorder="1"/>
    <xf numFmtId="0" fontId="1" fillId="3" borderId="1" xfId="0" quotePrefix="1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12" borderId="1" xfId="0" applyFont="1" applyFill="1" applyBorder="1"/>
    <xf numFmtId="0" fontId="5" fillId="12" borderId="1" xfId="0" applyFont="1" applyFill="1" applyBorder="1"/>
    <xf numFmtId="173" fontId="4" fillId="12" borderId="1" xfId="0" applyNumberFormat="1" applyFont="1" applyFill="1" applyBorder="1" applyAlignment="1">
      <alignment wrapText="1"/>
    </xf>
    <xf numFmtId="173" fontId="4" fillId="12" borderId="1" xfId="0" applyNumberFormat="1" applyFont="1" applyFill="1" applyBorder="1"/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3" borderId="9" xfId="0" applyFont="1" applyFill="1" applyBorder="1"/>
    <xf numFmtId="173" fontId="5" fillId="5" borderId="9" xfId="0" applyNumberFormat="1" applyFont="1" applyFill="1" applyBorder="1"/>
    <xf numFmtId="173" fontId="5" fillId="4" borderId="9" xfId="0" applyNumberFormat="1" applyFont="1" applyFill="1" applyBorder="1"/>
    <xf numFmtId="0" fontId="5" fillId="3" borderId="14" xfId="0" applyFont="1" applyFill="1" applyBorder="1"/>
    <xf numFmtId="173" fontId="5" fillId="5" borderId="14" xfId="0" applyNumberFormat="1" applyFont="1" applyFill="1" applyBorder="1"/>
    <xf numFmtId="173" fontId="5" fillId="4" borderId="14" xfId="0" applyNumberFormat="1" applyFont="1" applyFill="1" applyBorder="1"/>
    <xf numFmtId="0" fontId="5" fillId="3" borderId="14" xfId="0" applyFont="1" applyFill="1" applyBorder="1" applyAlignment="1">
      <alignment horizontal="left" vertical="top" wrapText="1"/>
    </xf>
    <xf numFmtId="173" fontId="5" fillId="5" borderId="14" xfId="0" applyNumberFormat="1" applyFont="1" applyFill="1" applyBorder="1" applyAlignment="1">
      <alignment horizontal="right" vertical="top"/>
    </xf>
    <xf numFmtId="173" fontId="5" fillId="4" borderId="14" xfId="0" applyNumberFormat="1" applyFont="1" applyFill="1" applyBorder="1" applyAlignment="1">
      <alignment horizontal="right" vertical="top"/>
    </xf>
    <xf numFmtId="0" fontId="5" fillId="3" borderId="10" xfId="0" applyFont="1" applyFill="1" applyBorder="1"/>
    <xf numFmtId="173" fontId="5" fillId="5" borderId="10" xfId="0" applyNumberFormat="1" applyFont="1" applyFill="1" applyBorder="1"/>
    <xf numFmtId="173" fontId="5" fillId="4" borderId="10" xfId="0" applyNumberFormat="1" applyFont="1" applyFill="1" applyBorder="1"/>
    <xf numFmtId="0" fontId="5" fillId="3" borderId="14" xfId="0" applyFont="1" applyFill="1" applyBorder="1" applyAlignment="1">
      <alignment horizontal="left" vertical="top"/>
    </xf>
    <xf numFmtId="168" fontId="5" fillId="2" borderId="9" xfId="1" applyNumberFormat="1" applyFont="1" applyFill="1" applyBorder="1"/>
    <xf numFmtId="168" fontId="5" fillId="2" borderId="14" xfId="1" applyNumberFormat="1" applyFont="1" applyFill="1" applyBorder="1"/>
    <xf numFmtId="0" fontId="5" fillId="2" borderId="14" xfId="0" applyFont="1" applyFill="1" applyBorder="1"/>
    <xf numFmtId="167" fontId="5" fillId="2" borderId="14" xfId="0" quotePrefix="1" applyNumberFormat="1" applyFont="1" applyFill="1" applyBorder="1" applyAlignment="1">
      <alignment horizontal="right" vertical="top"/>
    </xf>
    <xf numFmtId="168" fontId="5" fillId="2" borderId="10" xfId="1" applyNumberFormat="1" applyFont="1" applyFill="1" applyBorder="1"/>
    <xf numFmtId="0" fontId="5" fillId="2" borderId="14" xfId="0" applyNumberFormat="1" applyFont="1" applyFill="1" applyBorder="1" applyAlignment="1">
      <alignment horizontal="right"/>
    </xf>
    <xf numFmtId="173" fontId="4" fillId="12" borderId="26" xfId="0" applyNumberFormat="1" applyFont="1" applyFill="1" applyBorder="1"/>
    <xf numFmtId="0" fontId="5" fillId="12" borderId="29" xfId="0" applyFont="1" applyFill="1" applyBorder="1"/>
    <xf numFmtId="173" fontId="5" fillId="5" borderId="30" xfId="0" applyNumberFormat="1" applyFont="1" applyFill="1" applyBorder="1" applyAlignment="1">
      <alignment horizontal="right"/>
    </xf>
    <xf numFmtId="0" fontId="5" fillId="2" borderId="27" xfId="0" applyFont="1" applyFill="1" applyBorder="1"/>
    <xf numFmtId="173" fontId="5" fillId="5" borderId="31" xfId="0" applyNumberFormat="1" applyFont="1" applyFill="1" applyBorder="1" applyAlignment="1">
      <alignment horizontal="right"/>
    </xf>
    <xf numFmtId="0" fontId="5" fillId="2" borderId="32" xfId="0" applyFont="1" applyFill="1" applyBorder="1"/>
    <xf numFmtId="173" fontId="5" fillId="5" borderId="31" xfId="0" applyNumberFormat="1" applyFont="1" applyFill="1" applyBorder="1" applyAlignment="1">
      <alignment horizontal="right" vertical="top"/>
    </xf>
    <xf numFmtId="0" fontId="5" fillId="2" borderId="32" xfId="0" applyFont="1" applyFill="1" applyBorder="1" applyAlignment="1">
      <alignment horizontal="right" vertical="top"/>
    </xf>
    <xf numFmtId="173" fontId="5" fillId="5" borderId="33" xfId="0" applyNumberFormat="1" applyFont="1" applyFill="1" applyBorder="1" applyAlignment="1">
      <alignment horizontal="right"/>
    </xf>
    <xf numFmtId="168" fontId="5" fillId="2" borderId="28" xfId="1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4" xfId="0" applyFont="1" applyBorder="1"/>
    <xf numFmtId="0" fontId="1" fillId="0" borderId="35" xfId="0" applyFont="1" applyBorder="1"/>
    <xf numFmtId="9" fontId="0" fillId="3" borderId="9" xfId="0" applyNumberFormat="1" applyFont="1" applyFill="1" applyBorder="1" applyAlignment="1">
      <alignment horizontal="right"/>
    </xf>
    <xf numFmtId="9" fontId="0" fillId="3" borderId="14" xfId="0" applyNumberFormat="1" applyFont="1" applyFill="1" applyBorder="1" applyAlignment="1">
      <alignment horizontal="right"/>
    </xf>
    <xf numFmtId="9" fontId="0" fillId="3" borderId="10" xfId="0" applyNumberFormat="1" applyFont="1" applyFill="1" applyBorder="1" applyAlignment="1">
      <alignment horizontal="right"/>
    </xf>
    <xf numFmtId="173" fontId="0" fillId="14" borderId="14" xfId="0" applyNumberFormat="1" applyFill="1" applyBorder="1"/>
    <xf numFmtId="0" fontId="0" fillId="14" borderId="10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0" fillId="14" borderId="9" xfId="0" applyFill="1" applyBorder="1"/>
    <xf numFmtId="0" fontId="0" fillId="14" borderId="14" xfId="0" applyFill="1" applyBorder="1"/>
    <xf numFmtId="0" fontId="0" fillId="3" borderId="1" xfId="0" applyFill="1" applyBorder="1"/>
    <xf numFmtId="173" fontId="0" fillId="3" borderId="1" xfId="0" applyNumberFormat="1" applyFont="1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173" fontId="0" fillId="3" borderId="1" xfId="0" applyNumberFormat="1" applyFill="1" applyBorder="1"/>
    <xf numFmtId="9" fontId="0" fillId="3" borderId="1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3" borderId="27" xfId="0" applyFont="1" applyFill="1" applyBorder="1" applyAlignment="1">
      <alignment horizontal="center"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" fontId="1" fillId="3" borderId="6" xfId="0" applyNumberFormat="1" applyFont="1" applyFill="1" applyBorder="1" applyAlignment="1">
      <alignment horizontal="center"/>
    </xf>
    <xf numFmtId="4" fontId="1" fillId="3" borderId="7" xfId="0" applyNumberFormat="1" applyFont="1" applyFill="1" applyBorder="1" applyAlignment="1">
      <alignment horizontal="center"/>
    </xf>
    <xf numFmtId="4" fontId="1" fillId="3" borderId="8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4" fontId="1" fillId="0" borderId="9" xfId="0" applyNumberFormat="1" applyFont="1" applyFill="1" applyBorder="1" applyAlignment="1">
      <alignment horizontal="center" vertical="top" wrapText="1"/>
    </xf>
    <xf numFmtId="4" fontId="1" fillId="0" borderId="14" xfId="0" applyNumberFormat="1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common.treasury.gov.za\Common\Planning\ELECTRONIC%20FILING%20PLAN\8-2-1%20NATIONAL%20BUDGETS\8-2-1-2-3%20Monthly%20Reports\2015-2016\02.%20Monthly\12.%20March\01.%20IYM\Vote%2028%20IY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Settings"/>
      <sheetName val="ShtSet"/>
      <sheetName val="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Receipts"/>
      <sheetName val="Drawings"/>
      <sheetName val="Deviations"/>
      <sheetName val="Suspense Accounts"/>
      <sheetName val="21"/>
      <sheetName val="Utilisation of savings(before)"/>
      <sheetName val="Utilisation of savings(after)"/>
      <sheetName val="Unauthorised"/>
      <sheetName val="Fruitless and wasteful"/>
      <sheetName val="Help"/>
      <sheetName val="Additional Info"/>
      <sheetName val="Metadata"/>
      <sheetName val="Checks"/>
      <sheetName val="VLN_ImportOptions"/>
      <sheetName val="Options"/>
    </sheetNames>
    <sheetDataSet>
      <sheetData sheetId="0"/>
      <sheetData sheetId="1"/>
      <sheetData sheetId="2">
        <row r="7">
          <cell r="DG7">
            <v>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26"/>
  <sheetViews>
    <sheetView showGridLines="0" tabSelected="1" workbookViewId="0">
      <selection activeCell="D20" sqref="D20"/>
    </sheetView>
  </sheetViews>
  <sheetFormatPr defaultRowHeight="14.25" outlineLevelRow="1" x14ac:dyDescent="0.45"/>
  <cols>
    <col min="1" max="1" width="20.3984375" customWidth="1"/>
    <col min="2" max="2" width="16.59765625" customWidth="1"/>
    <col min="3" max="3" width="12" customWidth="1"/>
    <col min="4" max="4" width="10.3984375" customWidth="1"/>
    <col min="5" max="5" width="10.73046875" customWidth="1"/>
    <col min="6" max="6" width="16.59765625" customWidth="1"/>
    <col min="7" max="7" width="14.1328125" bestFit="1" customWidth="1"/>
    <col min="8" max="10" width="14.1328125" customWidth="1"/>
    <col min="11" max="11" width="25.265625" customWidth="1"/>
    <col min="14" max="14" width="16.265625" bestFit="1" customWidth="1"/>
    <col min="15" max="16" width="16.265625" customWidth="1"/>
    <col min="17" max="17" width="11.3984375" bestFit="1" customWidth="1"/>
    <col min="18" max="19" width="12.265625" bestFit="1" customWidth="1"/>
    <col min="20" max="20" width="13.265625" bestFit="1" customWidth="1"/>
    <col min="21" max="21" width="16.265625" bestFit="1" customWidth="1"/>
    <col min="22" max="23" width="16.265625" customWidth="1"/>
    <col min="24" max="24" width="11.3984375" bestFit="1" customWidth="1"/>
    <col min="25" max="26" width="12.265625" bestFit="1" customWidth="1"/>
    <col min="29" max="29" width="16.265625" bestFit="1" customWidth="1"/>
    <col min="30" max="31" width="16.265625" customWidth="1"/>
    <col min="32" max="32" width="12.3984375" bestFit="1" customWidth="1"/>
    <col min="33" max="34" width="12.265625" bestFit="1" customWidth="1"/>
  </cols>
  <sheetData>
    <row r="2" spans="1:34" ht="32.25" customHeight="1" x14ac:dyDescent="0.45">
      <c r="K2" s="10" t="s">
        <v>2</v>
      </c>
      <c r="N2" s="14"/>
      <c r="O2" s="25"/>
      <c r="P2" s="25"/>
      <c r="Q2" s="25"/>
      <c r="R2" s="25"/>
      <c r="S2" s="25"/>
      <c r="T2" t="s">
        <v>8</v>
      </c>
    </row>
    <row r="3" spans="1:34" ht="17.25" customHeight="1" x14ac:dyDescent="0.45">
      <c r="K3" s="10"/>
      <c r="N3" s="25"/>
      <c r="O3" s="26"/>
      <c r="P3" s="26"/>
      <c r="Q3" s="26"/>
      <c r="R3" s="26"/>
      <c r="S3" s="26"/>
    </row>
    <row r="4" spans="1:34" x14ac:dyDescent="0.45">
      <c r="K4" t="s">
        <v>24</v>
      </c>
      <c r="L4" s="18">
        <v>7.0000000000000007E-2</v>
      </c>
      <c r="N4" s="25"/>
      <c r="O4" s="26"/>
      <c r="P4" s="26"/>
      <c r="Q4" s="13"/>
      <c r="R4" s="13"/>
      <c r="S4" s="13"/>
      <c r="T4" s="2">
        <v>1.2</v>
      </c>
    </row>
    <row r="5" spans="1:34" x14ac:dyDescent="0.45">
      <c r="L5" s="18"/>
      <c r="N5" s="25"/>
      <c r="O5" s="26"/>
      <c r="P5" s="26"/>
      <c r="Q5" s="13"/>
      <c r="R5" s="13"/>
      <c r="S5" s="13"/>
      <c r="T5" s="113">
        <v>15</v>
      </c>
      <c r="U5">
        <v>51.7</v>
      </c>
      <c r="V5">
        <v>2</v>
      </c>
      <c r="X5">
        <v>2</v>
      </c>
      <c r="Y5">
        <v>104</v>
      </c>
    </row>
    <row r="6" spans="1:34" x14ac:dyDescent="0.45">
      <c r="K6" t="s">
        <v>29</v>
      </c>
      <c r="N6" s="14"/>
      <c r="O6" s="13"/>
      <c r="P6" s="13"/>
      <c r="Q6" s="13"/>
      <c r="R6" s="13"/>
      <c r="S6" s="13"/>
      <c r="T6" s="2"/>
    </row>
    <row r="7" spans="1:34" ht="33" customHeight="1" outlineLevel="1" x14ac:dyDescent="0.45">
      <c r="A7" s="274" t="s">
        <v>3</v>
      </c>
      <c r="B7" s="276" t="s">
        <v>0</v>
      </c>
      <c r="C7" s="277" t="s">
        <v>120</v>
      </c>
      <c r="D7" s="279" t="s">
        <v>118</v>
      </c>
      <c r="E7" s="280" t="s">
        <v>119</v>
      </c>
      <c r="F7" s="269" t="s">
        <v>121</v>
      </c>
      <c r="G7" s="271" t="s">
        <v>122</v>
      </c>
      <c r="H7" s="272"/>
      <c r="I7" s="272"/>
      <c r="J7" s="273"/>
      <c r="K7" s="212" t="s">
        <v>117</v>
      </c>
      <c r="N7" s="6" t="s">
        <v>83</v>
      </c>
      <c r="O7" s="8"/>
      <c r="P7" s="8"/>
      <c r="Q7" s="7"/>
      <c r="R7" s="7"/>
      <c r="S7" s="7"/>
      <c r="U7" s="114" t="s">
        <v>7</v>
      </c>
      <c r="V7" s="124"/>
      <c r="W7" s="124"/>
      <c r="X7" s="126"/>
      <c r="Y7" s="126"/>
      <c r="Z7" s="126"/>
      <c r="AC7" s="114" t="s">
        <v>7</v>
      </c>
      <c r="AD7" s="124"/>
      <c r="AE7" s="124"/>
      <c r="AF7" s="126"/>
      <c r="AG7" s="126"/>
      <c r="AH7" s="126"/>
    </row>
    <row r="8" spans="1:34" ht="27" customHeight="1" x14ac:dyDescent="0.45">
      <c r="A8" s="275"/>
      <c r="B8" s="276"/>
      <c r="C8" s="278"/>
      <c r="D8" s="279"/>
      <c r="E8" s="280"/>
      <c r="F8" s="270"/>
      <c r="G8" s="210" t="s">
        <v>31</v>
      </c>
      <c r="H8" s="210" t="s">
        <v>32</v>
      </c>
      <c r="I8" s="210" t="s">
        <v>33</v>
      </c>
      <c r="J8" s="211" t="s">
        <v>65</v>
      </c>
      <c r="N8" s="5" t="s">
        <v>4</v>
      </c>
      <c r="O8" s="128">
        <v>120000</v>
      </c>
      <c r="P8" s="128">
        <f t="shared" ref="P8" si="0">$T$4*O8</f>
        <v>144000</v>
      </c>
      <c r="Q8" s="128">
        <f t="shared" ref="Q8" si="1">$T$4*P8</f>
        <v>172800</v>
      </c>
      <c r="R8" s="128">
        <f t="shared" ref="R8" si="2">$T$4*Q8</f>
        <v>207360</v>
      </c>
      <c r="S8" s="128">
        <f t="shared" ref="S8" si="3">$T$4*R8</f>
        <v>248832</v>
      </c>
      <c r="U8" s="9" t="s">
        <v>4</v>
      </c>
      <c r="V8" s="128">
        <f>O8*$V$5</f>
        <v>240000</v>
      </c>
      <c r="W8" s="128">
        <f t="shared" ref="W8" si="4">$T$4*V8</f>
        <v>288000</v>
      </c>
      <c r="X8" s="128">
        <f t="shared" ref="X8" si="5">$T$4*W8</f>
        <v>345600</v>
      </c>
      <c r="Y8" s="128">
        <f t="shared" ref="Y8" si="6">$T$4*X8</f>
        <v>414720</v>
      </c>
      <c r="Z8" s="128">
        <f t="shared" ref="Z8" si="7">$T$4*Y8</f>
        <v>497664</v>
      </c>
      <c r="AC8" s="9" t="s">
        <v>4</v>
      </c>
      <c r="AD8" s="128">
        <f>V8*$X$5</f>
        <v>480000</v>
      </c>
      <c r="AE8" s="128">
        <f t="shared" ref="AE8" si="8">$T$4*AD8</f>
        <v>576000</v>
      </c>
      <c r="AF8" s="128">
        <f t="shared" ref="AF8" si="9">$T$4*AE8</f>
        <v>691200</v>
      </c>
      <c r="AG8" s="128">
        <f t="shared" ref="AG8" si="10">$T$4*AF8</f>
        <v>829440</v>
      </c>
      <c r="AH8" s="128">
        <f t="shared" ref="AH8" si="11">$T$4*AG8</f>
        <v>995328</v>
      </c>
    </row>
    <row r="9" spans="1:34" ht="15" customHeight="1" x14ac:dyDescent="0.45">
      <c r="A9" s="213" t="s">
        <v>9</v>
      </c>
      <c r="B9" s="214"/>
      <c r="C9" s="215"/>
      <c r="D9" s="214"/>
      <c r="E9" s="238">
        <f>SUM(E10:E21)</f>
        <v>822794.08000000007</v>
      </c>
      <c r="F9" s="239"/>
      <c r="G9" s="216">
        <f>SUM(G10:G21)</f>
        <v>43834246.919999994</v>
      </c>
      <c r="H9" s="216">
        <f>SUM(H10:H21)</f>
        <v>46902644.204400003</v>
      </c>
      <c r="I9" s="216">
        <f>SUM(I10:I21)</f>
        <v>50185829.298707999</v>
      </c>
      <c r="J9" s="216">
        <f>SUM(J10:J21)</f>
        <v>53698837.349617571</v>
      </c>
      <c r="K9" s="217"/>
      <c r="N9" s="123"/>
      <c r="O9" s="111" t="s">
        <v>82</v>
      </c>
      <c r="P9" s="112" t="s">
        <v>31</v>
      </c>
      <c r="Q9" s="112" t="s">
        <v>32</v>
      </c>
      <c r="R9" s="112" t="s">
        <v>33</v>
      </c>
      <c r="S9" s="112" t="s">
        <v>65</v>
      </c>
      <c r="U9" s="123"/>
      <c r="V9" s="111" t="s">
        <v>82</v>
      </c>
      <c r="W9" s="112" t="s">
        <v>31</v>
      </c>
      <c r="X9" s="112" t="s">
        <v>32</v>
      </c>
      <c r="Y9" s="112" t="s">
        <v>33</v>
      </c>
      <c r="Z9" s="112" t="s">
        <v>65</v>
      </c>
      <c r="AC9" s="130"/>
      <c r="AD9" s="111" t="s">
        <v>82</v>
      </c>
      <c r="AE9" s="112" t="s">
        <v>31</v>
      </c>
      <c r="AF9" s="112" t="s">
        <v>32</v>
      </c>
      <c r="AG9" s="112" t="s">
        <v>33</v>
      </c>
      <c r="AH9" s="112" t="s">
        <v>65</v>
      </c>
    </row>
    <row r="10" spans="1:34" x14ac:dyDescent="0.45">
      <c r="A10" s="219" t="s">
        <v>17</v>
      </c>
      <c r="B10" s="219" t="s">
        <v>20</v>
      </c>
      <c r="C10" s="220">
        <v>40000</v>
      </c>
      <c r="D10" s="232">
        <v>1</v>
      </c>
      <c r="E10" s="240">
        <f t="shared" ref="E10:E21" si="12">D10*C10</f>
        <v>40000</v>
      </c>
      <c r="F10" s="241">
        <v>162</v>
      </c>
      <c r="G10" s="221">
        <f t="shared" ref="G10:G19" si="13">F10*C10</f>
        <v>6480000</v>
      </c>
      <c r="H10" s="221">
        <f t="shared" ref="H10:H21" si="14">G10*($L$4+1)</f>
        <v>6933600</v>
      </c>
      <c r="I10" s="221">
        <f t="shared" ref="I10:J21" si="15">H10*($L$4+1)</f>
        <v>7418952</v>
      </c>
      <c r="J10" s="221">
        <f t="shared" si="15"/>
        <v>7938278.6400000006</v>
      </c>
      <c r="K10" s="217"/>
      <c r="N10" s="5" t="s">
        <v>4</v>
      </c>
      <c r="O10" s="43">
        <f>O8*$T$5</f>
        <v>1800000</v>
      </c>
      <c r="P10" s="43">
        <f>P8*$T$5</f>
        <v>2160000</v>
      </c>
      <c r="Q10" s="43">
        <f>Q8*$T$5</f>
        <v>2592000</v>
      </c>
      <c r="R10" s="43">
        <f>R8*$T$5</f>
        <v>3110400</v>
      </c>
      <c r="S10" s="43">
        <f>S8*$T$5</f>
        <v>3732480</v>
      </c>
      <c r="U10" s="5" t="s">
        <v>4</v>
      </c>
      <c r="V10" s="43">
        <f>V8*$U$5</f>
        <v>12408000</v>
      </c>
      <c r="W10" s="43">
        <f>W8*$U$5</f>
        <v>14889600</v>
      </c>
      <c r="X10" s="43">
        <f>X8*$U$5</f>
        <v>17867520</v>
      </c>
      <c r="Y10" s="43">
        <f>Y8*$U$5</f>
        <v>21441024</v>
      </c>
      <c r="Z10" s="43">
        <f>Z8*$U$5</f>
        <v>25729228.800000001</v>
      </c>
      <c r="AC10" s="5" t="s">
        <v>4</v>
      </c>
      <c r="AD10" s="43">
        <f>AD8*$Y$5</f>
        <v>49920000</v>
      </c>
      <c r="AE10" s="43">
        <f>AE8*$Y$5</f>
        <v>59904000</v>
      </c>
      <c r="AF10" s="43">
        <f>AF8*$Y$5</f>
        <v>71884800</v>
      </c>
      <c r="AG10" s="43">
        <f>AG8*$Y$5</f>
        <v>86261760</v>
      </c>
      <c r="AH10" s="43">
        <f>AH8*$Y$5</f>
        <v>103514112</v>
      </c>
    </row>
    <row r="11" spans="1:34" ht="15" customHeight="1" x14ac:dyDescent="0.45">
      <c r="A11" s="222" t="s">
        <v>16</v>
      </c>
      <c r="B11" s="222" t="s">
        <v>20</v>
      </c>
      <c r="C11" s="223">
        <v>3783</v>
      </c>
      <c r="D11" s="233">
        <v>3</v>
      </c>
      <c r="E11" s="242">
        <f t="shared" si="12"/>
        <v>11349</v>
      </c>
      <c r="F11" s="243">
        <v>648</v>
      </c>
      <c r="G11" s="224">
        <f t="shared" si="13"/>
        <v>2451384</v>
      </c>
      <c r="H11" s="224">
        <f t="shared" si="14"/>
        <v>2622980.8800000004</v>
      </c>
      <c r="I11" s="224">
        <f t="shared" si="15"/>
        <v>2806589.5416000006</v>
      </c>
      <c r="J11" s="224">
        <f t="shared" si="15"/>
        <v>3003050.809512001</v>
      </c>
      <c r="K11" s="217"/>
      <c r="N11" s="5" t="s">
        <v>6</v>
      </c>
      <c r="O11" s="43" t="e">
        <f>#REF!*$T$5</f>
        <v>#REF!</v>
      </c>
      <c r="P11" s="43" t="e">
        <f>#REF!*$T$5</f>
        <v>#REF!</v>
      </c>
      <c r="Q11" s="43" t="e">
        <f>#REF!*$T$5</f>
        <v>#REF!</v>
      </c>
      <c r="R11" s="43" t="e">
        <f>#REF!*$T$5</f>
        <v>#REF!</v>
      </c>
      <c r="S11" s="43" t="e">
        <f>#REF!*$T$5</f>
        <v>#REF!</v>
      </c>
      <c r="U11" s="5" t="s">
        <v>6</v>
      </c>
      <c r="V11" s="43" t="e">
        <f>#REF!*$U$5</f>
        <v>#REF!</v>
      </c>
      <c r="W11" s="43" t="e">
        <f>#REF!*$U$5</f>
        <v>#REF!</v>
      </c>
      <c r="X11" s="43" t="e">
        <f>#REF!*$U$5</f>
        <v>#REF!</v>
      </c>
      <c r="Y11" s="43" t="e">
        <f>#REF!*$U$5</f>
        <v>#REF!</v>
      </c>
      <c r="Z11" s="43" t="e">
        <f>#REF!*$U$5</f>
        <v>#REF!</v>
      </c>
      <c r="AC11" s="5" t="s">
        <v>6</v>
      </c>
      <c r="AD11" s="43" t="e">
        <f>#REF!*$Y$5</f>
        <v>#REF!</v>
      </c>
      <c r="AE11" s="43" t="e">
        <f>#REF!*$Y$5</f>
        <v>#REF!</v>
      </c>
      <c r="AF11" s="43" t="e">
        <f>#REF!*$Y$5</f>
        <v>#REF!</v>
      </c>
      <c r="AG11" s="43" t="e">
        <f>#REF!*$Y$5</f>
        <v>#REF!</v>
      </c>
      <c r="AH11" s="43" t="e">
        <f>#REF!*$Y$5</f>
        <v>#REF!</v>
      </c>
    </row>
    <row r="12" spans="1:34" x14ac:dyDescent="0.45">
      <c r="A12" s="222" t="s">
        <v>15</v>
      </c>
      <c r="B12" s="222" t="s">
        <v>20</v>
      </c>
      <c r="C12" s="223">
        <v>11500</v>
      </c>
      <c r="D12" s="233">
        <v>3</v>
      </c>
      <c r="E12" s="242">
        <f t="shared" si="12"/>
        <v>34500</v>
      </c>
      <c r="F12" s="243">
        <v>324</v>
      </c>
      <c r="G12" s="224">
        <f t="shared" si="13"/>
        <v>3726000</v>
      </c>
      <c r="H12" s="224">
        <f t="shared" si="14"/>
        <v>3986820</v>
      </c>
      <c r="I12" s="224">
        <f t="shared" si="15"/>
        <v>4265897.4000000004</v>
      </c>
      <c r="J12" s="224">
        <f t="shared" si="15"/>
        <v>4564510.2180000003</v>
      </c>
      <c r="K12" s="217"/>
      <c r="N12" s="5" t="s">
        <v>5</v>
      </c>
      <c r="O12" s="43" t="e">
        <f>#REF!*$T$5</f>
        <v>#REF!</v>
      </c>
      <c r="P12" s="43" t="e">
        <f>#REF!*$T$5</f>
        <v>#REF!</v>
      </c>
      <c r="Q12" s="43" t="e">
        <f>#REF!*$T$5</f>
        <v>#REF!</v>
      </c>
      <c r="R12" s="43" t="e">
        <f>#REF!*$T$5</f>
        <v>#REF!</v>
      </c>
      <c r="S12" s="43" t="e">
        <f>#REF!*$T$5</f>
        <v>#REF!</v>
      </c>
      <c r="U12" s="5" t="s">
        <v>5</v>
      </c>
      <c r="V12" s="43" t="e">
        <f>#REF!*$U$5</f>
        <v>#REF!</v>
      </c>
      <c r="W12" s="43" t="e">
        <f>#REF!*$U$5</f>
        <v>#REF!</v>
      </c>
      <c r="X12" s="43" t="e">
        <f>#REF!*$U$5</f>
        <v>#REF!</v>
      </c>
      <c r="Y12" s="43" t="e">
        <f>#REF!*$U$5</f>
        <v>#REF!</v>
      </c>
      <c r="Z12" s="43" t="e">
        <f>#REF!*$U$5</f>
        <v>#REF!</v>
      </c>
      <c r="AC12" s="5" t="s">
        <v>5</v>
      </c>
      <c r="AD12" s="43" t="e">
        <f>#REF!*$Y$5</f>
        <v>#REF!</v>
      </c>
      <c r="AE12" s="43" t="e">
        <f>#REF!*$Y$5</f>
        <v>#REF!</v>
      </c>
      <c r="AF12" s="43" t="e">
        <f>#REF!*$Y$5</f>
        <v>#REF!</v>
      </c>
      <c r="AG12" s="43" t="e">
        <f>#REF!*$Y$5</f>
        <v>#REF!</v>
      </c>
      <c r="AH12" s="43" t="e">
        <f>#REF!*$Y$5</f>
        <v>#REF!</v>
      </c>
    </row>
    <row r="13" spans="1:34" x14ac:dyDescent="0.45">
      <c r="A13" s="222" t="s">
        <v>13</v>
      </c>
      <c r="B13" s="222" t="s">
        <v>20</v>
      </c>
      <c r="C13" s="223">
        <v>14700</v>
      </c>
      <c r="D13" s="233">
        <v>3</v>
      </c>
      <c r="E13" s="242">
        <f t="shared" si="12"/>
        <v>44100</v>
      </c>
      <c r="F13" s="243">
        <v>162</v>
      </c>
      <c r="G13" s="224">
        <f t="shared" si="13"/>
        <v>2381400</v>
      </c>
      <c r="H13" s="224">
        <f t="shared" si="14"/>
        <v>2548098</v>
      </c>
      <c r="I13" s="224">
        <f t="shared" si="15"/>
        <v>2726464.8600000003</v>
      </c>
      <c r="J13" s="224">
        <f t="shared" si="15"/>
        <v>2917317.4002000005</v>
      </c>
      <c r="K13" s="217"/>
      <c r="N13" s="5" t="s">
        <v>26</v>
      </c>
      <c r="O13" s="43" t="e">
        <f>#REF!*$T$5</f>
        <v>#REF!</v>
      </c>
      <c r="P13" s="43" t="e">
        <f>#REF!*$T$5</f>
        <v>#REF!</v>
      </c>
      <c r="Q13" s="43" t="e">
        <f>#REF!*$T$5</f>
        <v>#REF!</v>
      </c>
      <c r="R13" s="43" t="e">
        <f>#REF!*$T$5</f>
        <v>#REF!</v>
      </c>
      <c r="S13" s="43" t="e">
        <f>#REF!*$T$5</f>
        <v>#REF!</v>
      </c>
      <c r="U13" s="5" t="s">
        <v>26</v>
      </c>
      <c r="V13" s="43" t="e">
        <f>#REF!*$U$5</f>
        <v>#REF!</v>
      </c>
      <c r="W13" s="43" t="e">
        <f>#REF!*$U$5</f>
        <v>#REF!</v>
      </c>
      <c r="X13" s="43" t="e">
        <f>#REF!*$U$5</f>
        <v>#REF!</v>
      </c>
      <c r="Y13" s="43" t="e">
        <f>#REF!*$U$5</f>
        <v>#REF!</v>
      </c>
      <c r="Z13" s="43" t="e">
        <f>#REF!*$U$5</f>
        <v>#REF!</v>
      </c>
      <c r="AC13" s="5" t="s">
        <v>26</v>
      </c>
      <c r="AD13" s="43" t="e">
        <f>#REF!*$Y$5</f>
        <v>#REF!</v>
      </c>
      <c r="AE13" s="43" t="e">
        <f>#REF!*$Y$5</f>
        <v>#REF!</v>
      </c>
      <c r="AF13" s="43" t="e">
        <f>#REF!*$Y$5</f>
        <v>#REF!</v>
      </c>
      <c r="AG13" s="43" t="e">
        <f>#REF!*$Y$5</f>
        <v>#REF!</v>
      </c>
      <c r="AH13" s="43" t="e">
        <f>#REF!*$Y$5</f>
        <v>#REF!</v>
      </c>
    </row>
    <row r="14" spans="1:34" x14ac:dyDescent="0.45">
      <c r="A14" s="222" t="s">
        <v>12</v>
      </c>
      <c r="B14" s="222" t="s">
        <v>20</v>
      </c>
      <c r="C14" s="223">
        <v>17558</v>
      </c>
      <c r="D14" s="233">
        <v>3</v>
      </c>
      <c r="E14" s="242">
        <f t="shared" si="12"/>
        <v>52674</v>
      </c>
      <c r="F14" s="243">
        <v>162</v>
      </c>
      <c r="G14" s="224">
        <f t="shared" si="13"/>
        <v>2844396</v>
      </c>
      <c r="H14" s="224">
        <f t="shared" si="14"/>
        <v>3043503.72</v>
      </c>
      <c r="I14" s="224">
        <f t="shared" si="15"/>
        <v>3256548.9804000002</v>
      </c>
      <c r="J14" s="224">
        <f t="shared" si="15"/>
        <v>3484507.4090280007</v>
      </c>
      <c r="K14" s="217"/>
      <c r="N14" s="114" t="s">
        <v>9</v>
      </c>
      <c r="O14" s="127" t="e">
        <f>SUM(O10:O13)</f>
        <v>#REF!</v>
      </c>
      <c r="P14" s="127" t="e">
        <f>SUM(P10:P13)</f>
        <v>#REF!</v>
      </c>
      <c r="Q14" s="127" t="e">
        <f t="shared" ref="Q14:S14" si="16">SUM(Q10:Q13)</f>
        <v>#REF!</v>
      </c>
      <c r="R14" s="127" t="e">
        <f t="shared" si="16"/>
        <v>#REF!</v>
      </c>
      <c r="S14" s="127" t="e">
        <f t="shared" si="16"/>
        <v>#REF!</v>
      </c>
      <c r="U14" s="114" t="s">
        <v>9</v>
      </c>
      <c r="V14" s="127" t="e">
        <f>SUM(V10:V13)</f>
        <v>#REF!</v>
      </c>
      <c r="W14" s="127" t="e">
        <f>SUM(W10:W13)</f>
        <v>#REF!</v>
      </c>
      <c r="X14" s="127" t="e">
        <f t="shared" ref="X14" si="17">SUM(X10:X13)</f>
        <v>#REF!</v>
      </c>
      <c r="Y14" s="127" t="e">
        <f t="shared" ref="Y14" si="18">SUM(Y10:Y13)</f>
        <v>#REF!</v>
      </c>
      <c r="Z14" s="127" t="e">
        <f t="shared" ref="Z14" si="19">SUM(Z10:Z13)</f>
        <v>#REF!</v>
      </c>
      <c r="AC14" s="114" t="s">
        <v>9</v>
      </c>
      <c r="AD14" s="127" t="e">
        <f>SUM(AD10:AD13)</f>
        <v>#REF!</v>
      </c>
      <c r="AE14" s="127" t="e">
        <f>SUM(AE10:AE13)</f>
        <v>#REF!</v>
      </c>
      <c r="AF14" s="127" t="e">
        <f t="shared" ref="AF14:AH14" si="20">SUM(AF10:AF13)</f>
        <v>#REF!</v>
      </c>
      <c r="AG14" s="127" t="e">
        <f t="shared" si="20"/>
        <v>#REF!</v>
      </c>
      <c r="AH14" s="127" t="e">
        <f t="shared" si="20"/>
        <v>#REF!</v>
      </c>
    </row>
    <row r="15" spans="1:34" x14ac:dyDescent="0.45">
      <c r="A15" s="222" t="s">
        <v>11</v>
      </c>
      <c r="B15" s="222" t="s">
        <v>20</v>
      </c>
      <c r="C15" s="223">
        <v>18840</v>
      </c>
      <c r="D15" s="233">
        <v>3</v>
      </c>
      <c r="E15" s="242">
        <f t="shared" si="12"/>
        <v>56520</v>
      </c>
      <c r="F15" s="243">
        <v>162</v>
      </c>
      <c r="G15" s="224">
        <f t="shared" si="13"/>
        <v>3052080</v>
      </c>
      <c r="H15" s="224">
        <f t="shared" si="14"/>
        <v>3265725.6</v>
      </c>
      <c r="I15" s="224">
        <f t="shared" si="15"/>
        <v>3494326.3920000005</v>
      </c>
      <c r="J15" s="224">
        <f t="shared" si="15"/>
        <v>3738929.2394400006</v>
      </c>
      <c r="K15" s="217"/>
    </row>
    <row r="16" spans="1:34" x14ac:dyDescent="0.45">
      <c r="A16" s="222" t="s">
        <v>18</v>
      </c>
      <c r="B16" s="222" t="s">
        <v>20</v>
      </c>
      <c r="C16" s="223">
        <v>15000</v>
      </c>
      <c r="D16" s="237" t="s">
        <v>116</v>
      </c>
      <c r="E16" s="242" t="s">
        <v>116</v>
      </c>
      <c r="F16" s="243">
        <v>162</v>
      </c>
      <c r="G16" s="224">
        <f t="shared" si="13"/>
        <v>2430000</v>
      </c>
      <c r="H16" s="224">
        <f t="shared" si="14"/>
        <v>2600100</v>
      </c>
      <c r="I16" s="224">
        <f t="shared" si="15"/>
        <v>2782107</v>
      </c>
      <c r="J16" s="224">
        <f t="shared" si="15"/>
        <v>2976854.49</v>
      </c>
      <c r="K16" s="217"/>
    </row>
    <row r="17" spans="1:19" x14ac:dyDescent="0.45">
      <c r="A17" s="222" t="s">
        <v>19</v>
      </c>
      <c r="B17" s="222" t="s">
        <v>20</v>
      </c>
      <c r="C17" s="223">
        <v>23000</v>
      </c>
      <c r="D17" s="233">
        <v>12</v>
      </c>
      <c r="E17" s="242">
        <f t="shared" si="12"/>
        <v>276000</v>
      </c>
      <c r="F17" s="243">
        <v>648</v>
      </c>
      <c r="G17" s="224">
        <f t="shared" si="13"/>
        <v>14904000</v>
      </c>
      <c r="H17" s="224">
        <f t="shared" si="14"/>
        <v>15947280</v>
      </c>
      <c r="I17" s="224">
        <f t="shared" si="15"/>
        <v>17063589.600000001</v>
      </c>
      <c r="J17" s="224">
        <f t="shared" si="15"/>
        <v>18258040.872000001</v>
      </c>
      <c r="K17" s="217"/>
      <c r="N17" s="267"/>
      <c r="O17" s="116"/>
      <c r="P17" s="268"/>
      <c r="Q17" s="268"/>
      <c r="R17" s="268"/>
      <c r="S17" s="268"/>
    </row>
    <row r="18" spans="1:19" ht="15" customHeight="1" x14ac:dyDescent="0.45">
      <c r="A18" s="222" t="s">
        <v>14</v>
      </c>
      <c r="B18" s="222" t="s">
        <v>20</v>
      </c>
      <c r="C18" s="223">
        <v>4820.8999999999996</v>
      </c>
      <c r="D18" s="234">
        <v>2</v>
      </c>
      <c r="E18" s="242">
        <f t="shared" si="12"/>
        <v>9641.7999999999993</v>
      </c>
      <c r="F18" s="243">
        <v>162</v>
      </c>
      <c r="G18" s="224">
        <f t="shared" si="13"/>
        <v>780985.79999999993</v>
      </c>
      <c r="H18" s="224">
        <f t="shared" si="14"/>
        <v>835654.80599999998</v>
      </c>
      <c r="I18" s="224">
        <f t="shared" si="15"/>
        <v>894150.64242000005</v>
      </c>
      <c r="J18" s="224">
        <f t="shared" si="15"/>
        <v>956741.18738940009</v>
      </c>
      <c r="K18" s="217"/>
      <c r="N18" s="267"/>
      <c r="O18" s="129">
        <f>O8*4</f>
        <v>480000</v>
      </c>
      <c r="P18" s="116"/>
      <c r="Q18" s="116"/>
      <c r="R18" s="116"/>
      <c r="S18" s="116"/>
    </row>
    <row r="19" spans="1:19" ht="30" customHeight="1" x14ac:dyDescent="0.45">
      <c r="A19" s="225" t="s">
        <v>30</v>
      </c>
      <c r="B19" s="231" t="s">
        <v>28</v>
      </c>
      <c r="C19" s="226">
        <f>60500/2</f>
        <v>30250</v>
      </c>
      <c r="D19" s="235" t="s">
        <v>27</v>
      </c>
      <c r="E19" s="244">
        <f t="shared" si="12"/>
        <v>60500</v>
      </c>
      <c r="F19" s="245">
        <v>18</v>
      </c>
      <c r="G19" s="227">
        <f t="shared" si="13"/>
        <v>544500</v>
      </c>
      <c r="H19" s="227">
        <f t="shared" si="14"/>
        <v>582615</v>
      </c>
      <c r="I19" s="227">
        <f t="shared" si="15"/>
        <v>623398.05000000005</v>
      </c>
      <c r="J19" s="227">
        <f t="shared" si="15"/>
        <v>667035.91350000014</v>
      </c>
      <c r="K19" s="218"/>
      <c r="N19" s="117"/>
      <c r="O19" s="118"/>
      <c r="P19" s="118"/>
      <c r="Q19" s="118"/>
      <c r="R19" s="118"/>
      <c r="S19" s="118"/>
    </row>
    <row r="20" spans="1:19" x14ac:dyDescent="0.45">
      <c r="A20" s="222" t="s">
        <v>22</v>
      </c>
      <c r="B20" s="222" t="s">
        <v>20</v>
      </c>
      <c r="C20" s="223">
        <v>1000</v>
      </c>
      <c r="D20" s="234">
        <v>162</v>
      </c>
      <c r="E20" s="242">
        <f t="shared" si="12"/>
        <v>162000</v>
      </c>
      <c r="F20" s="243">
        <v>162</v>
      </c>
      <c r="G20" s="224">
        <f>F20*C20</f>
        <v>162000</v>
      </c>
      <c r="H20" s="224">
        <f t="shared" si="14"/>
        <v>173340</v>
      </c>
      <c r="I20" s="224">
        <f t="shared" si="15"/>
        <v>185473.80000000002</v>
      </c>
      <c r="J20" s="224">
        <f t="shared" si="15"/>
        <v>198456.96600000004</v>
      </c>
      <c r="K20" s="217"/>
      <c r="N20" s="117"/>
      <c r="O20" s="118"/>
      <c r="P20" s="118"/>
      <c r="Q20" s="118"/>
      <c r="R20" s="118"/>
      <c r="S20" s="118"/>
    </row>
    <row r="21" spans="1:19" x14ac:dyDescent="0.45">
      <c r="A21" s="228" t="s">
        <v>23</v>
      </c>
      <c r="B21" s="228" t="s">
        <v>20</v>
      </c>
      <c r="C21" s="229">
        <v>8389.92</v>
      </c>
      <c r="D21" s="236">
        <v>9</v>
      </c>
      <c r="E21" s="246">
        <f t="shared" si="12"/>
        <v>75509.279999999999</v>
      </c>
      <c r="F21" s="247">
        <f>3*162</f>
        <v>486</v>
      </c>
      <c r="G21" s="230">
        <f>F21*C21</f>
        <v>4077501.12</v>
      </c>
      <c r="H21" s="230">
        <f t="shared" si="14"/>
        <v>4362926.1984000001</v>
      </c>
      <c r="I21" s="230">
        <f t="shared" si="15"/>
        <v>4668331.032288</v>
      </c>
      <c r="J21" s="230">
        <f t="shared" si="15"/>
        <v>4995114.2045481605</v>
      </c>
      <c r="K21" s="217"/>
      <c r="N21" s="117"/>
      <c r="O21" s="118"/>
      <c r="P21" s="118"/>
      <c r="Q21" s="118"/>
      <c r="R21" s="118"/>
      <c r="S21" s="118"/>
    </row>
    <row r="22" spans="1:19" x14ac:dyDescent="0.45">
      <c r="J22" s="12"/>
      <c r="N22" s="117"/>
      <c r="O22" s="118"/>
      <c r="P22" s="118"/>
      <c r="Q22" s="118"/>
      <c r="R22" s="118"/>
      <c r="S22" s="118"/>
    </row>
    <row r="23" spans="1:19" x14ac:dyDescent="0.45">
      <c r="J23" s="19"/>
      <c r="N23" s="119"/>
      <c r="O23" s="120"/>
      <c r="P23" s="121"/>
      <c r="Q23" s="121"/>
      <c r="R23" s="121"/>
      <c r="S23" s="121"/>
    </row>
    <row r="24" spans="1:19" x14ac:dyDescent="0.45">
      <c r="C24" s="3"/>
      <c r="D24" s="3"/>
      <c r="E24" s="3"/>
    </row>
    <row r="25" spans="1:19" x14ac:dyDescent="0.45">
      <c r="C25" s="4"/>
      <c r="D25" s="4"/>
      <c r="E25" s="4"/>
    </row>
    <row r="26" spans="1:19" ht="15" customHeight="1" x14ac:dyDescent="0.45">
      <c r="C26" s="4"/>
      <c r="D26" s="4"/>
      <c r="E26" s="17"/>
    </row>
  </sheetData>
  <mergeCells count="9">
    <mergeCell ref="N17:N18"/>
    <mergeCell ref="P17:S17"/>
    <mergeCell ref="F7:F8"/>
    <mergeCell ref="G7:J7"/>
    <mergeCell ref="A7:A8"/>
    <mergeCell ref="B7:B8"/>
    <mergeCell ref="C7:C8"/>
    <mergeCell ref="D7:D8"/>
    <mergeCell ref="E7:E8"/>
  </mergeCells>
  <conditionalFormatting sqref="O3">
    <cfRule type="cellIs" dxfId="0" priority="4" operator="greaterThan">
      <formula>169263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30"/>
  <sheetViews>
    <sheetView workbookViewId="0">
      <selection activeCell="D31" sqref="D31"/>
    </sheetView>
  </sheetViews>
  <sheetFormatPr defaultRowHeight="14.25" x14ac:dyDescent="0.45"/>
  <cols>
    <col min="2" max="2" width="20.1328125" bestFit="1" customWidth="1"/>
    <col min="6" max="6" width="14.1328125" bestFit="1" customWidth="1"/>
    <col min="7" max="7" width="15.86328125" customWidth="1"/>
    <col min="8" max="8" width="18.3984375" customWidth="1"/>
    <col min="9" max="9" width="15" customWidth="1"/>
    <col min="10" max="12" width="14.73046875" customWidth="1"/>
    <col min="13" max="13" width="9.1328125" customWidth="1"/>
    <col min="14" max="16" width="11.73046875" bestFit="1" customWidth="1"/>
    <col min="17" max="17" width="11.59765625" bestFit="1" customWidth="1"/>
  </cols>
  <sheetData>
    <row r="1" spans="2:18" x14ac:dyDescent="0.45">
      <c r="O1" s="70"/>
      <c r="Q1" s="21">
        <v>202734.49</v>
      </c>
    </row>
    <row r="2" spans="2:18" x14ac:dyDescent="0.45">
      <c r="Q2" s="21">
        <v>512587.89</v>
      </c>
    </row>
    <row r="3" spans="2:18" x14ac:dyDescent="0.45">
      <c r="B3" s="274" t="s">
        <v>3</v>
      </c>
      <c r="C3" s="277" t="s">
        <v>0</v>
      </c>
      <c r="D3" s="276" t="s">
        <v>1</v>
      </c>
      <c r="E3" s="279" t="s">
        <v>60</v>
      </c>
      <c r="F3" s="290" t="s">
        <v>69</v>
      </c>
      <c r="G3" s="291" t="s">
        <v>64</v>
      </c>
      <c r="H3" s="281" t="s">
        <v>63</v>
      </c>
      <c r="I3" s="282"/>
      <c r="J3" s="282"/>
      <c r="K3" s="283"/>
      <c r="L3" s="80"/>
      <c r="O3">
        <v>7.0000000000000007E-2</v>
      </c>
      <c r="Q3" s="21">
        <v>366090.37</v>
      </c>
    </row>
    <row r="4" spans="2:18" x14ac:dyDescent="0.45">
      <c r="B4" s="275"/>
      <c r="C4" s="278"/>
      <c r="D4" s="276"/>
      <c r="E4" s="279"/>
      <c r="F4" s="290"/>
      <c r="G4" s="292"/>
      <c r="H4" s="85" t="s">
        <v>31</v>
      </c>
      <c r="I4" s="85" t="s">
        <v>32</v>
      </c>
      <c r="J4" s="85" t="s">
        <v>33</v>
      </c>
      <c r="K4" s="85" t="s">
        <v>66</v>
      </c>
      <c r="L4" s="81"/>
      <c r="N4" s="78">
        <f>$Q$1*(O3+1)</f>
        <v>216925.90429999999</v>
      </c>
      <c r="O4" s="78">
        <f>N4*($O$3+1)</f>
        <v>232110.71760100001</v>
      </c>
      <c r="P4" s="78">
        <f>O4*($O$3+1)</f>
        <v>248358.46783307003</v>
      </c>
      <c r="Q4" s="78">
        <f>P4*($O$3+1)</f>
        <v>265743.56058138493</v>
      </c>
    </row>
    <row r="5" spans="2:18" x14ac:dyDescent="0.45">
      <c r="B5" s="284" t="s">
        <v>68</v>
      </c>
      <c r="C5" s="285"/>
      <c r="D5" s="285"/>
      <c r="E5" s="286"/>
      <c r="F5" s="24">
        <f>SUM(F6:F8)</f>
        <v>131223772.31</v>
      </c>
      <c r="G5" s="22"/>
      <c r="H5" s="16">
        <f>SUM(H6:H8)</f>
        <v>140409436.37169999</v>
      </c>
      <c r="I5" s="16">
        <f>SUM(I6:I8)</f>
        <v>150238096.91771901</v>
      </c>
      <c r="J5" s="16">
        <f>SUM(J6:J8)</f>
        <v>160754763.70195937</v>
      </c>
      <c r="K5" s="16">
        <f>SUM(K6:K8)</f>
        <v>172007597.16109651</v>
      </c>
      <c r="L5" s="19"/>
      <c r="N5" s="79">
        <f>Q2*(O3+1)</f>
        <v>548469.04230000009</v>
      </c>
      <c r="O5" s="78">
        <f>N5*($O$3+1)</f>
        <v>586861.87526100012</v>
      </c>
      <c r="P5" s="78">
        <f t="shared" ref="P5:Q5" si="0">O5*($O$3+1)</f>
        <v>627942.20652927016</v>
      </c>
      <c r="Q5" s="78">
        <f t="shared" si="0"/>
        <v>671898.16098631907</v>
      </c>
    </row>
    <row r="6" spans="2:18" x14ac:dyDescent="0.45">
      <c r="B6" s="75" t="s">
        <v>10</v>
      </c>
      <c r="C6" s="75" t="s">
        <v>21</v>
      </c>
      <c r="D6" s="86">
        <v>202734.49</v>
      </c>
      <c r="E6" s="87">
        <v>47</v>
      </c>
      <c r="F6" s="103">
        <f>E6*D6</f>
        <v>9528521.0299999993</v>
      </c>
      <c r="G6" s="76">
        <v>47</v>
      </c>
      <c r="H6" s="98">
        <f>F6*(O3+1)</f>
        <v>10195517.5021</v>
      </c>
      <c r="I6" s="98">
        <f t="shared" ref="I6:K8" si="1">H6*($O$3+1)</f>
        <v>10909203.727247002</v>
      </c>
      <c r="J6" s="98">
        <f t="shared" si="1"/>
        <v>11672847.988154292</v>
      </c>
      <c r="K6" s="98">
        <f t="shared" si="1"/>
        <v>12489947.347325094</v>
      </c>
      <c r="L6" s="12"/>
      <c r="N6" s="78">
        <f>Q3*(O3+1)</f>
        <v>391716.69589999999</v>
      </c>
      <c r="O6" s="78">
        <f>N6*($O$3+1)</f>
        <v>419136.86461300001</v>
      </c>
      <c r="P6" s="78">
        <f t="shared" ref="P6:Q6" si="2">O6*($O$3+1)</f>
        <v>448476.44513591006</v>
      </c>
      <c r="Q6" s="78">
        <f t="shared" si="2"/>
        <v>479869.79629542382</v>
      </c>
      <c r="R6" s="77"/>
    </row>
    <row r="7" spans="2:18" x14ac:dyDescent="0.45">
      <c r="B7" s="89" t="s">
        <v>40</v>
      </c>
      <c r="C7" s="89" t="s">
        <v>21</v>
      </c>
      <c r="D7" s="90">
        <v>512587.89</v>
      </c>
      <c r="E7" s="91">
        <v>111</v>
      </c>
      <c r="F7" s="104">
        <f>D7*E7</f>
        <v>56897255.789999999</v>
      </c>
      <c r="G7" s="105">
        <v>111</v>
      </c>
      <c r="H7" s="100">
        <f>F7*(O3+1)</f>
        <v>60880063.695300005</v>
      </c>
      <c r="I7" s="100">
        <f t="shared" si="1"/>
        <v>65141668.153971009</v>
      </c>
      <c r="J7" s="100">
        <f t="shared" si="1"/>
        <v>69701584.924748987</v>
      </c>
      <c r="K7" s="100">
        <f t="shared" si="1"/>
        <v>74580695.869481415</v>
      </c>
      <c r="L7" s="12"/>
    </row>
    <row r="8" spans="2:18" x14ac:dyDescent="0.45">
      <c r="B8" s="93" t="s">
        <v>25</v>
      </c>
      <c r="C8" s="93" t="s">
        <v>21</v>
      </c>
      <c r="D8" s="94">
        <v>366090.37</v>
      </c>
      <c r="E8" s="95">
        <v>177</v>
      </c>
      <c r="F8" s="106">
        <f>D8*E8</f>
        <v>64797995.490000002</v>
      </c>
      <c r="G8" s="107">
        <v>177</v>
      </c>
      <c r="H8" s="102">
        <f>F8*(O3+1)</f>
        <v>69333855.1743</v>
      </c>
      <c r="I8" s="102">
        <f t="shared" si="1"/>
        <v>74187225.036501005</v>
      </c>
      <c r="J8" s="102">
        <f t="shared" si="1"/>
        <v>79380330.789056078</v>
      </c>
      <c r="K8" s="102">
        <f t="shared" si="1"/>
        <v>84936953.944290012</v>
      </c>
      <c r="L8" s="12"/>
    </row>
    <row r="9" spans="2:18" x14ac:dyDescent="0.45">
      <c r="B9" s="14"/>
      <c r="C9" s="14"/>
      <c r="D9" s="12"/>
      <c r="E9" s="83"/>
      <c r="F9" s="84"/>
      <c r="G9" s="14"/>
      <c r="H9" s="12"/>
      <c r="I9" s="12"/>
      <c r="J9" s="12"/>
      <c r="K9" s="12"/>
      <c r="L9" s="12"/>
    </row>
    <row r="11" spans="2:18" ht="15" customHeight="1" x14ac:dyDescent="0.45">
      <c r="B11" s="289" t="s">
        <v>67</v>
      </c>
      <c r="C11" s="277" t="s">
        <v>0</v>
      </c>
      <c r="D11" s="276" t="s">
        <v>1</v>
      </c>
      <c r="E11" s="279" t="s">
        <v>60</v>
      </c>
      <c r="F11" s="276" t="s">
        <v>62</v>
      </c>
      <c r="G11" s="287" t="s">
        <v>61</v>
      </c>
      <c r="H11" s="281" t="s">
        <v>34</v>
      </c>
      <c r="I11" s="282"/>
      <c r="J11" s="282"/>
      <c r="K11" s="283"/>
      <c r="L11" s="80"/>
    </row>
    <row r="12" spans="2:18" x14ac:dyDescent="0.45">
      <c r="B12" s="289"/>
      <c r="C12" s="278"/>
      <c r="D12" s="276"/>
      <c r="E12" s="279"/>
      <c r="F12" s="276"/>
      <c r="G12" s="288"/>
      <c r="H12" s="20" t="s">
        <v>31</v>
      </c>
      <c r="I12" s="20" t="s">
        <v>32</v>
      </c>
      <c r="J12" s="20" t="s">
        <v>33</v>
      </c>
      <c r="K12" s="20" t="s">
        <v>65</v>
      </c>
      <c r="L12" s="81"/>
    </row>
    <row r="13" spans="2:18" x14ac:dyDescent="0.45">
      <c r="B13" s="284" t="s">
        <v>68</v>
      </c>
      <c r="C13" s="285"/>
      <c r="D13" s="285"/>
      <c r="E13" s="286"/>
      <c r="F13" s="82">
        <f>SUM(F14:F16)</f>
        <v>131223772.31</v>
      </c>
      <c r="G13" s="27"/>
      <c r="H13" s="16">
        <f>SUM(H14:H16)</f>
        <v>331361437.05841297</v>
      </c>
      <c r="I13" s="16">
        <f>SUM(I14:I16)</f>
        <v>354556737.65250188</v>
      </c>
      <c r="J13" s="16">
        <f>SUM(J14:J16)</f>
        <v>379375709.28817701</v>
      </c>
      <c r="K13" s="16">
        <f>SUM(K14:K16)</f>
        <v>405932008.93834949</v>
      </c>
      <c r="L13" s="19"/>
    </row>
    <row r="14" spans="2:18" x14ac:dyDescent="0.45">
      <c r="B14" s="75" t="s">
        <v>10</v>
      </c>
      <c r="C14" s="75" t="s">
        <v>21</v>
      </c>
      <c r="D14" s="86">
        <v>202734.49</v>
      </c>
      <c r="E14" s="87">
        <v>47</v>
      </c>
      <c r="F14" s="88">
        <v>9528521.0299999993</v>
      </c>
      <c r="G14" s="97">
        <v>648</v>
      </c>
      <c r="H14" s="98">
        <f>G14*N4</f>
        <v>140567985.98640001</v>
      </c>
      <c r="I14" s="98">
        <f>H14*($O$3+1)</f>
        <v>150407745.00544801</v>
      </c>
      <c r="J14" s="98">
        <f t="shared" ref="J14:K14" si="3">I14*($O$3+1)</f>
        <v>160936287.15582937</v>
      </c>
      <c r="K14" s="98">
        <f t="shared" si="3"/>
        <v>172201827.25673744</v>
      </c>
      <c r="L14" s="12"/>
    </row>
    <row r="15" spans="2:18" x14ac:dyDescent="0.45">
      <c r="B15" s="89" t="s">
        <v>40</v>
      </c>
      <c r="C15" s="89" t="s">
        <v>21</v>
      </c>
      <c r="D15" s="90">
        <v>512587.89</v>
      </c>
      <c r="E15" s="91">
        <v>111</v>
      </c>
      <c r="F15" s="92">
        <v>56897255.789999999</v>
      </c>
      <c r="G15" s="99">
        <v>486</v>
      </c>
      <c r="H15" s="100">
        <f>N6*G15</f>
        <v>190374314.20739999</v>
      </c>
      <c r="I15" s="100">
        <f>H15*($O$3+1)</f>
        <v>203700516.20191801</v>
      </c>
      <c r="J15" s="100">
        <f t="shared" ref="J15:K15" si="4">I15*($O$3+1)</f>
        <v>217959552.33605227</v>
      </c>
      <c r="K15" s="100">
        <f t="shared" si="4"/>
        <v>233216720.99957594</v>
      </c>
      <c r="L15" s="12"/>
    </row>
    <row r="16" spans="2:18" x14ac:dyDescent="0.45">
      <c r="B16" s="93" t="s">
        <v>25</v>
      </c>
      <c r="C16" s="93" t="s">
        <v>21</v>
      </c>
      <c r="D16" s="94">
        <v>366090.37</v>
      </c>
      <c r="E16" s="95">
        <v>177</v>
      </c>
      <c r="F16" s="96">
        <v>64797995.490000002</v>
      </c>
      <c r="G16" s="101">
        <v>324</v>
      </c>
      <c r="H16" s="102">
        <f>N6*(O3+1)</f>
        <v>419136.86461300001</v>
      </c>
      <c r="I16" s="102">
        <f>H16*($O$3+1)</f>
        <v>448476.44513591006</v>
      </c>
      <c r="J16" s="102">
        <f t="shared" ref="J16:K16" si="5">I16*($O$3+1)</f>
        <v>479869.79629542382</v>
      </c>
      <c r="K16" s="102">
        <f t="shared" si="5"/>
        <v>513460.68203610351</v>
      </c>
      <c r="L16" s="12"/>
    </row>
    <row r="18" spans="7:8" x14ac:dyDescent="0.45">
      <c r="G18" s="14"/>
    </row>
    <row r="19" spans="7:8" x14ac:dyDescent="0.45">
      <c r="G19" s="14"/>
    </row>
    <row r="20" spans="7:8" x14ac:dyDescent="0.45">
      <c r="G20" s="14"/>
    </row>
    <row r="30" spans="7:8" x14ac:dyDescent="0.45">
      <c r="H30" s="108"/>
    </row>
  </sheetData>
  <mergeCells count="16">
    <mergeCell ref="H3:K3"/>
    <mergeCell ref="F3:F4"/>
    <mergeCell ref="G3:G4"/>
    <mergeCell ref="B3:B4"/>
    <mergeCell ref="C3:C4"/>
    <mergeCell ref="D3:D4"/>
    <mergeCell ref="E3:E4"/>
    <mergeCell ref="H11:K11"/>
    <mergeCell ref="B13:E13"/>
    <mergeCell ref="B5:E5"/>
    <mergeCell ref="E11:E12"/>
    <mergeCell ref="F11:F12"/>
    <mergeCell ref="G11:G12"/>
    <mergeCell ref="B11:B12"/>
    <mergeCell ref="C11:C12"/>
    <mergeCell ref="D11:D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19"/>
  <sheetViews>
    <sheetView showGridLines="0" workbookViewId="0">
      <selection activeCell="B13" sqref="B13:B14"/>
    </sheetView>
  </sheetViews>
  <sheetFormatPr defaultRowHeight="14.25" x14ac:dyDescent="0.45"/>
  <cols>
    <col min="2" max="2" width="20.1328125" bestFit="1" customWidth="1"/>
    <col min="3" max="3" width="13.59765625" customWidth="1"/>
    <col min="4" max="4" width="11.59765625" customWidth="1"/>
    <col min="5" max="5" width="16" customWidth="1"/>
    <col min="6" max="6" width="14.1328125" bestFit="1" customWidth="1"/>
    <col min="7" max="8" width="14.1328125" customWidth="1"/>
    <col min="9" max="9" width="13.3984375" customWidth="1"/>
    <col min="10" max="10" width="9.1328125" customWidth="1"/>
    <col min="11" max="11" width="12.73046875" customWidth="1"/>
    <col min="12" max="14" width="12.3984375" bestFit="1" customWidth="1"/>
  </cols>
  <sheetData>
    <row r="1" spans="2:13" x14ac:dyDescent="0.45">
      <c r="G1" s="29">
        <v>7.0999999999999994E-2</v>
      </c>
    </row>
    <row r="3" spans="2:13" ht="15" customHeight="1" x14ac:dyDescent="0.45">
      <c r="B3" s="289" t="s">
        <v>3</v>
      </c>
      <c r="C3" s="277" t="s">
        <v>100</v>
      </c>
      <c r="D3" s="279" t="s">
        <v>99</v>
      </c>
      <c r="E3" s="279" t="s">
        <v>101</v>
      </c>
      <c r="F3" s="277" t="s">
        <v>102</v>
      </c>
      <c r="G3" s="251" t="s">
        <v>31</v>
      </c>
      <c r="H3" s="252" t="s">
        <v>32</v>
      </c>
      <c r="I3" s="248" t="s">
        <v>65</v>
      </c>
      <c r="J3" s="277" t="s">
        <v>98</v>
      </c>
      <c r="M3" t="s">
        <v>65</v>
      </c>
    </row>
    <row r="4" spans="2:13" x14ac:dyDescent="0.45">
      <c r="B4" s="289"/>
      <c r="C4" s="278"/>
      <c r="D4" s="279"/>
      <c r="E4" s="278"/>
      <c r="F4" s="278"/>
      <c r="G4" s="249"/>
      <c r="H4" s="249"/>
      <c r="I4" s="249"/>
      <c r="J4" s="278"/>
    </row>
    <row r="5" spans="2:13" x14ac:dyDescent="0.45">
      <c r="B5" s="75" t="s">
        <v>10</v>
      </c>
      <c r="C5" s="148">
        <v>245527</v>
      </c>
      <c r="D5" s="146">
        <v>1034</v>
      </c>
      <c r="E5" s="148">
        <f>D5*C5</f>
        <v>253874918</v>
      </c>
      <c r="F5" s="148">
        <f>E5*J5</f>
        <v>20309993.440000001</v>
      </c>
      <c r="G5" s="148">
        <f>F5*($G$1+1)</f>
        <v>21752002.974240001</v>
      </c>
      <c r="H5" s="148">
        <f>G5*($G$1+1)</f>
        <v>23296395.18541104</v>
      </c>
      <c r="I5" s="148">
        <f t="shared" ref="I5" si="0">H5*($G$1+1)</f>
        <v>24950439.243575223</v>
      </c>
      <c r="J5" s="253">
        <v>0.08</v>
      </c>
    </row>
    <row r="6" spans="2:13" x14ac:dyDescent="0.45">
      <c r="B6" s="89" t="s">
        <v>40</v>
      </c>
      <c r="C6" s="149">
        <v>629584</v>
      </c>
      <c r="D6" s="147">
        <v>66</v>
      </c>
      <c r="E6" s="149">
        <f>C6*D6</f>
        <v>41552544</v>
      </c>
      <c r="F6" s="149">
        <f>E6*J6</f>
        <v>29086780.799999997</v>
      </c>
      <c r="G6" s="149">
        <f t="shared" ref="G6:I9" si="1">F6*($G$1+1)</f>
        <v>31151942.236799996</v>
      </c>
      <c r="H6" s="149">
        <f t="shared" si="1"/>
        <v>33363730.135612793</v>
      </c>
      <c r="I6" s="149">
        <f t="shared" si="1"/>
        <v>35732554.975241303</v>
      </c>
      <c r="J6" s="254">
        <v>0.7</v>
      </c>
    </row>
    <row r="7" spans="2:13" x14ac:dyDescent="0.45">
      <c r="B7" s="89" t="s">
        <v>25</v>
      </c>
      <c r="C7" s="149">
        <v>366090.37</v>
      </c>
      <c r="D7" s="147">
        <v>51</v>
      </c>
      <c r="E7" s="149">
        <v>30080524</v>
      </c>
      <c r="F7" s="256">
        <f>E7*J7</f>
        <v>21056366.799999997</v>
      </c>
      <c r="G7" s="149">
        <f t="shared" si="1"/>
        <v>22551368.842799995</v>
      </c>
      <c r="H7" s="149">
        <f t="shared" si="1"/>
        <v>24152516.030638795</v>
      </c>
      <c r="I7" s="149">
        <f t="shared" si="1"/>
        <v>25867344.668814149</v>
      </c>
      <c r="J7" s="254">
        <v>0.7</v>
      </c>
    </row>
    <row r="8" spans="2:13" x14ac:dyDescent="0.45">
      <c r="B8" s="93" t="s">
        <v>49</v>
      </c>
      <c r="C8" s="150" t="s">
        <v>116</v>
      </c>
      <c r="D8" s="257" t="s">
        <v>116</v>
      </c>
      <c r="E8" s="151">
        <v>1669058.5072000003</v>
      </c>
      <c r="F8" s="151">
        <v>1669058.5072000003</v>
      </c>
      <c r="G8" s="150">
        <f t="shared" si="1"/>
        <v>1787561.6612112003</v>
      </c>
      <c r="H8" s="150">
        <f t="shared" si="1"/>
        <v>1914478.5391571955</v>
      </c>
      <c r="I8" s="150">
        <f t="shared" si="1"/>
        <v>2050406.5154373562</v>
      </c>
      <c r="J8" s="255" t="s">
        <v>116</v>
      </c>
    </row>
    <row r="9" spans="2:13" x14ac:dyDescent="0.45">
      <c r="B9" s="15" t="s">
        <v>9</v>
      </c>
      <c r="C9" s="258" t="s">
        <v>116</v>
      </c>
      <c r="D9" s="258" t="s">
        <v>116</v>
      </c>
      <c r="E9" s="152">
        <f>SUM(E5:E8)</f>
        <v>327177044.5072</v>
      </c>
      <c r="F9" s="152">
        <f>SUM(F5:F8)</f>
        <v>72122199.547199994</v>
      </c>
      <c r="G9" s="152">
        <f>SUM(G5:G8)</f>
        <v>77242875.715051204</v>
      </c>
      <c r="H9" s="152">
        <f t="shared" si="1"/>
        <v>82727119.890819833</v>
      </c>
      <c r="I9" s="152">
        <f t="shared" si="1"/>
        <v>88600745.403068036</v>
      </c>
      <c r="J9" s="259" t="s">
        <v>116</v>
      </c>
    </row>
    <row r="13" spans="2:13" ht="15" customHeight="1" x14ac:dyDescent="0.45">
      <c r="B13" s="289" t="s">
        <v>3</v>
      </c>
      <c r="C13" s="277" t="s">
        <v>100</v>
      </c>
      <c r="D13" s="279" t="s">
        <v>99</v>
      </c>
      <c r="E13" s="279" t="s">
        <v>101</v>
      </c>
      <c r="F13" s="293" t="s">
        <v>125</v>
      </c>
      <c r="G13" s="293"/>
      <c r="H13" s="293"/>
      <c r="I13" s="277" t="s">
        <v>98</v>
      </c>
    </row>
    <row r="14" spans="2:13" x14ac:dyDescent="0.45">
      <c r="B14" s="289"/>
      <c r="C14" s="278"/>
      <c r="D14" s="279"/>
      <c r="E14" s="278"/>
      <c r="F14" s="6" t="s">
        <v>31</v>
      </c>
      <c r="G14" s="6" t="s">
        <v>32</v>
      </c>
      <c r="H14" s="250" t="s">
        <v>65</v>
      </c>
      <c r="I14" s="278"/>
    </row>
    <row r="15" spans="2:13" x14ac:dyDescent="0.45">
      <c r="B15" s="260" t="s">
        <v>10</v>
      </c>
      <c r="C15" s="148">
        <v>245527</v>
      </c>
      <c r="D15" s="146">
        <v>1034</v>
      </c>
      <c r="E15" s="148">
        <f>D15*C15</f>
        <v>253874918</v>
      </c>
      <c r="F15" s="148">
        <f>E15*($G$1+1)</f>
        <v>271900037.17799997</v>
      </c>
      <c r="G15" s="148">
        <f>F15*($G$1+1)</f>
        <v>291204939.81763798</v>
      </c>
      <c r="H15" s="148">
        <f>G15*($G$1+1)</f>
        <v>311880490.54469025</v>
      </c>
      <c r="I15" s="253">
        <v>0.08</v>
      </c>
    </row>
    <row r="16" spans="2:13" x14ac:dyDescent="0.45">
      <c r="B16" s="261" t="s">
        <v>40</v>
      </c>
      <c r="C16" s="149">
        <v>629584</v>
      </c>
      <c r="D16" s="147">
        <v>66</v>
      </c>
      <c r="E16" s="149">
        <f>C16*D16</f>
        <v>41552544</v>
      </c>
      <c r="F16" s="149">
        <f>E16*($G$1+1)</f>
        <v>44502774.623999998</v>
      </c>
      <c r="G16" s="149">
        <f t="shared" ref="G16:H18" si="2">F16*($G$1+1)</f>
        <v>47662471.622303993</v>
      </c>
      <c r="H16" s="149">
        <f t="shared" si="2"/>
        <v>51046507.107487574</v>
      </c>
      <c r="I16" s="254">
        <v>0.7</v>
      </c>
    </row>
    <row r="17" spans="2:9" x14ac:dyDescent="0.45">
      <c r="B17" s="261" t="s">
        <v>25</v>
      </c>
      <c r="C17" s="149">
        <v>366090.37</v>
      </c>
      <c r="D17" s="147">
        <v>51</v>
      </c>
      <c r="E17" s="149">
        <v>30080524</v>
      </c>
      <c r="F17" s="149">
        <f>E17*($G$1+1)</f>
        <v>32216241.204</v>
      </c>
      <c r="G17" s="149">
        <f t="shared" si="2"/>
        <v>34503594.329484001</v>
      </c>
      <c r="H17" s="149">
        <f t="shared" si="2"/>
        <v>36953349.526877366</v>
      </c>
      <c r="I17" s="254">
        <v>0.7</v>
      </c>
    </row>
    <row r="18" spans="2:9" x14ac:dyDescent="0.45">
      <c r="B18" s="262" t="s">
        <v>49</v>
      </c>
      <c r="C18" s="263" t="s">
        <v>116</v>
      </c>
      <c r="D18" s="264" t="s">
        <v>116</v>
      </c>
      <c r="E18" s="265">
        <v>1669058.5072000003</v>
      </c>
      <c r="F18" s="263">
        <f>E18*($G$1+1)</f>
        <v>1787561.6612112003</v>
      </c>
      <c r="G18" s="263">
        <f t="shared" si="2"/>
        <v>1914478.5391571955</v>
      </c>
      <c r="H18" s="263">
        <f t="shared" si="2"/>
        <v>2050406.5154373562</v>
      </c>
      <c r="I18" s="266" t="s">
        <v>116</v>
      </c>
    </row>
    <row r="19" spans="2:9" x14ac:dyDescent="0.45">
      <c r="B19" s="15" t="s">
        <v>9</v>
      </c>
      <c r="C19" s="258" t="s">
        <v>116</v>
      </c>
      <c r="D19" s="258" t="s">
        <v>116</v>
      </c>
      <c r="E19" s="152">
        <f>SUM(E15:E18)</f>
        <v>327177044.5072</v>
      </c>
      <c r="F19" s="152">
        <f>SUM(F15:F18)</f>
        <v>350406614.66721117</v>
      </c>
      <c r="G19" s="152">
        <f t="shared" ref="G19:H19" si="3">F19*($G$1+1)</f>
        <v>375285484.30858314</v>
      </c>
      <c r="H19" s="152">
        <f t="shared" si="3"/>
        <v>401930753.69449252</v>
      </c>
      <c r="I19" s="259" t="s">
        <v>116</v>
      </c>
    </row>
  </sheetData>
  <mergeCells count="12">
    <mergeCell ref="F13:H13"/>
    <mergeCell ref="J3:J4"/>
    <mergeCell ref="B13:B14"/>
    <mergeCell ref="C13:C14"/>
    <mergeCell ref="D13:D14"/>
    <mergeCell ref="E13:E14"/>
    <mergeCell ref="I13:I14"/>
    <mergeCell ref="E3:E4"/>
    <mergeCell ref="B3:B4"/>
    <mergeCell ref="C3:C4"/>
    <mergeCell ref="D3:D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7"/>
  <sheetViews>
    <sheetView topLeftCell="I1" workbookViewId="0">
      <selection activeCell="Q20" sqref="Q20"/>
    </sheetView>
  </sheetViews>
  <sheetFormatPr defaultRowHeight="14.25" x14ac:dyDescent="0.45"/>
  <cols>
    <col min="1" max="1" width="35.73046875" bestFit="1" customWidth="1"/>
    <col min="2" max="2" width="17.59765625" style="39" customWidth="1"/>
    <col min="3" max="6" width="15.1328125" style="39" customWidth="1"/>
    <col min="7" max="7" width="14.86328125" customWidth="1"/>
    <col min="8" max="8" width="14.1328125" customWidth="1"/>
    <col min="9" max="10" width="12.59765625" style="39" customWidth="1"/>
    <col min="11" max="11" width="14.86328125" style="39" customWidth="1"/>
    <col min="12" max="12" width="11.3984375" style="39" customWidth="1"/>
    <col min="13" max="13" width="11.59765625" customWidth="1"/>
    <col min="14" max="14" width="9.59765625" bestFit="1" customWidth="1"/>
    <col min="15" max="17" width="19.3984375" customWidth="1"/>
    <col min="18" max="18" width="21.1328125" bestFit="1" customWidth="1"/>
    <col min="19" max="19" width="23" customWidth="1"/>
    <col min="20" max="20" width="22.3984375" customWidth="1"/>
    <col min="21" max="21" width="21.1328125" bestFit="1" customWidth="1"/>
  </cols>
  <sheetData>
    <row r="1" spans="1:20" x14ac:dyDescent="0.45">
      <c r="L1" s="36">
        <v>21056366.799999997</v>
      </c>
      <c r="M1" s="29">
        <v>7.0000000000000007E-2</v>
      </c>
      <c r="O1" s="36">
        <v>20309993.440000001</v>
      </c>
      <c r="P1" s="48"/>
      <c r="Q1" s="48"/>
      <c r="R1">
        <v>634503</v>
      </c>
      <c r="S1">
        <v>1269006</v>
      </c>
      <c r="T1">
        <f>O1*(M1+1)</f>
        <v>21731692.980800003</v>
      </c>
    </row>
    <row r="2" spans="1:20" ht="23.25" x14ac:dyDescent="0.45">
      <c r="A2" s="30" t="s">
        <v>35</v>
      </c>
      <c r="B2" s="31" t="s">
        <v>36</v>
      </c>
      <c r="C2" s="31" t="s">
        <v>37</v>
      </c>
      <c r="D2" s="31" t="s">
        <v>38</v>
      </c>
      <c r="E2" s="31" t="s">
        <v>39</v>
      </c>
      <c r="F2" s="31" t="s">
        <v>40</v>
      </c>
      <c r="G2" s="31" t="s">
        <v>41</v>
      </c>
      <c r="H2" s="31" t="s">
        <v>37</v>
      </c>
      <c r="I2" s="32" t="s">
        <v>42</v>
      </c>
      <c r="J2"/>
      <c r="K2"/>
      <c r="L2"/>
      <c r="M2" s="29">
        <v>0.08</v>
      </c>
      <c r="N2">
        <v>324</v>
      </c>
    </row>
    <row r="3" spans="1:20" ht="15" customHeight="1" x14ac:dyDescent="0.45">
      <c r="A3" s="30" t="s">
        <v>43</v>
      </c>
      <c r="B3" s="33"/>
      <c r="C3" s="33"/>
      <c r="D3" s="33"/>
      <c r="E3" s="33"/>
      <c r="F3" s="33"/>
      <c r="G3" s="33"/>
      <c r="H3" s="33"/>
      <c r="I3" s="34"/>
      <c r="J3"/>
      <c r="K3" s="294" t="s">
        <v>44</v>
      </c>
      <c r="L3" s="34" t="s">
        <v>45</v>
      </c>
      <c r="M3" s="33">
        <v>245527</v>
      </c>
      <c r="N3" s="35">
        <v>1034</v>
      </c>
      <c r="O3">
        <f>T1*(M1+1)</f>
        <v>23252911.489456005</v>
      </c>
      <c r="R3">
        <v>604503</v>
      </c>
      <c r="S3">
        <f>1209006</f>
        <v>1209006</v>
      </c>
      <c r="T3">
        <v>2418012</v>
      </c>
    </row>
    <row r="4" spans="1:20" x14ac:dyDescent="0.45">
      <c r="A4" s="34" t="s">
        <v>46</v>
      </c>
      <c r="B4" s="36">
        <v>14247395.829999993</v>
      </c>
      <c r="C4" s="36"/>
      <c r="D4" s="33">
        <v>11</v>
      </c>
      <c r="E4" s="33">
        <v>27</v>
      </c>
      <c r="F4" s="33">
        <v>32</v>
      </c>
      <c r="G4" s="36">
        <v>12359684.540000001</v>
      </c>
      <c r="H4" s="36"/>
      <c r="I4" s="36">
        <v>26607080.369999994</v>
      </c>
      <c r="J4" s="28"/>
      <c r="K4" s="294"/>
      <c r="L4" s="34" t="s">
        <v>39</v>
      </c>
      <c r="M4" s="33">
        <v>366090.37</v>
      </c>
      <c r="N4" s="35">
        <v>162</v>
      </c>
      <c r="O4" s="36">
        <v>21056366.799999997</v>
      </c>
      <c r="P4" s="48">
        <f>M4*N4</f>
        <v>59306639.939999998</v>
      </c>
      <c r="Q4" s="48">
        <f>N2*M4</f>
        <v>118613279.88</v>
      </c>
      <c r="R4" s="1">
        <v>208861</v>
      </c>
      <c r="S4">
        <v>352975.08999999997</v>
      </c>
      <c r="T4">
        <v>649474.16559999983</v>
      </c>
    </row>
    <row r="5" spans="1:20" x14ac:dyDescent="0.45">
      <c r="A5" s="34" t="s">
        <v>47</v>
      </c>
      <c r="B5" s="36">
        <v>988727.83000000007</v>
      </c>
      <c r="C5" s="36">
        <v>79098.226400000014</v>
      </c>
      <c r="D5" s="33"/>
      <c r="E5" s="33"/>
      <c r="F5" s="33"/>
      <c r="G5" s="36">
        <v>551243.77999999991</v>
      </c>
      <c r="H5" s="36">
        <v>44099.50239999999</v>
      </c>
      <c r="I5" s="36"/>
      <c r="J5"/>
      <c r="K5" s="294"/>
      <c r="L5" s="34" t="s">
        <v>40</v>
      </c>
      <c r="M5" s="33">
        <v>629584</v>
      </c>
      <c r="N5" s="35">
        <v>66</v>
      </c>
      <c r="O5" s="36">
        <v>29086780.799999997</v>
      </c>
      <c r="P5" s="48">
        <f>M5*($M$1+1)</f>
        <v>673654.88</v>
      </c>
      <c r="Q5" s="48">
        <f>P5*(M1+1)</f>
        <v>720810.72160000005</v>
      </c>
      <c r="R5" s="1">
        <v>10927</v>
      </c>
      <c r="S5" s="196">
        <v>21635.46</v>
      </c>
      <c r="T5" s="196">
        <v>42621.856199999995</v>
      </c>
    </row>
    <row r="6" spans="1:20" x14ac:dyDescent="0.45">
      <c r="A6" s="30" t="s">
        <v>48</v>
      </c>
      <c r="B6" s="36"/>
      <c r="C6" s="36"/>
      <c r="D6" s="33"/>
      <c r="E6" s="33"/>
      <c r="F6" s="33"/>
      <c r="G6" s="36"/>
      <c r="H6" s="36"/>
      <c r="I6" s="36"/>
      <c r="J6"/>
      <c r="K6" s="37"/>
      <c r="L6" s="30" t="s">
        <v>9</v>
      </c>
      <c r="M6" s="34"/>
      <c r="N6" s="34"/>
      <c r="O6" s="38">
        <f>SUM(O4:O5)</f>
        <v>50143147.599999994</v>
      </c>
      <c r="P6" s="193"/>
      <c r="Q6" s="193"/>
      <c r="S6">
        <f>162*2</f>
        <v>324</v>
      </c>
    </row>
    <row r="7" spans="1:20" x14ac:dyDescent="0.45">
      <c r="A7" s="34" t="s">
        <v>46</v>
      </c>
      <c r="B7" s="36">
        <v>8062478.9699999979</v>
      </c>
      <c r="C7" s="36"/>
      <c r="D7" s="33">
        <v>5</v>
      </c>
      <c r="E7" s="33">
        <v>13</v>
      </c>
      <c r="F7" s="33">
        <v>6</v>
      </c>
      <c r="G7" s="36">
        <v>8430389.9299999978</v>
      </c>
      <c r="H7" s="36"/>
      <c r="I7" s="36">
        <v>16492868.899999995</v>
      </c>
      <c r="K7" s="40" t="s">
        <v>49</v>
      </c>
      <c r="L7" s="30" t="s">
        <v>9</v>
      </c>
      <c r="M7" s="34"/>
      <c r="N7" s="34"/>
      <c r="O7" s="41">
        <v>1669058.5072000003</v>
      </c>
      <c r="P7" s="194"/>
      <c r="Q7" s="194"/>
    </row>
    <row r="8" spans="1:20" x14ac:dyDescent="0.45">
      <c r="A8" s="34" t="s">
        <v>47</v>
      </c>
      <c r="B8" s="36">
        <v>836093.93</v>
      </c>
      <c r="C8" s="36">
        <v>66887.5144</v>
      </c>
      <c r="D8" s="33"/>
      <c r="E8" s="33"/>
      <c r="F8" s="33"/>
      <c r="G8" s="36">
        <v>339164.89999999997</v>
      </c>
      <c r="H8" s="36">
        <v>27133.191999999999</v>
      </c>
      <c r="I8" s="36"/>
      <c r="J8"/>
      <c r="K8"/>
      <c r="L8"/>
    </row>
    <row r="9" spans="1:20" x14ac:dyDescent="0.45">
      <c r="A9" s="30" t="s">
        <v>50</v>
      </c>
      <c r="B9" s="36"/>
      <c r="C9" s="36"/>
      <c r="D9" s="33"/>
      <c r="E9" s="33"/>
      <c r="F9" s="33"/>
      <c r="G9" s="36"/>
      <c r="H9" s="36"/>
      <c r="I9" s="36"/>
      <c r="J9"/>
      <c r="K9"/>
      <c r="L9"/>
      <c r="R9" s="18">
        <f>51/324</f>
        <v>0.15740740740740741</v>
      </c>
      <c r="S9">
        <f>162*2</f>
        <v>324</v>
      </c>
    </row>
    <row r="10" spans="1:20" x14ac:dyDescent="0.45">
      <c r="A10" s="34" t="s">
        <v>46</v>
      </c>
      <c r="B10" s="36">
        <v>18900688.940000001</v>
      </c>
      <c r="C10" s="36"/>
      <c r="D10" s="33">
        <v>10</v>
      </c>
      <c r="E10" s="33">
        <v>41</v>
      </c>
      <c r="F10" s="33">
        <v>22</v>
      </c>
      <c r="G10" s="36">
        <v>20788074.040000003</v>
      </c>
      <c r="H10" s="36"/>
      <c r="I10" s="36">
        <v>39688762.980000004</v>
      </c>
      <c r="K10" s="8" t="s">
        <v>44</v>
      </c>
      <c r="L10" s="42">
        <v>67916054.150000006</v>
      </c>
      <c r="M10" s="5" t="s">
        <v>51</v>
      </c>
    </row>
    <row r="11" spans="1:20" x14ac:dyDescent="0.45">
      <c r="A11" s="34" t="s">
        <v>47</v>
      </c>
      <c r="B11" s="36">
        <v>1030606.0000000002</v>
      </c>
      <c r="C11" s="36">
        <v>82448.480000000025</v>
      </c>
      <c r="D11" s="33"/>
      <c r="E11" s="33"/>
      <c r="F11" s="33"/>
      <c r="G11" s="36">
        <v>906660.62999999954</v>
      </c>
      <c r="H11" s="36">
        <v>72532.850399999967</v>
      </c>
      <c r="I11" s="36"/>
      <c r="J11"/>
      <c r="K11" s="6" t="s">
        <v>49</v>
      </c>
      <c r="L11" s="42">
        <v>1669058.5072000003</v>
      </c>
      <c r="M11" s="5"/>
      <c r="R11" s="153"/>
    </row>
    <row r="12" spans="1:20" x14ac:dyDescent="0.45">
      <c r="A12" s="30" t="s">
        <v>52</v>
      </c>
      <c r="B12" s="36"/>
      <c r="C12" s="36"/>
      <c r="D12" s="33"/>
      <c r="E12" s="33"/>
      <c r="F12" s="33"/>
      <c r="G12" s="36"/>
      <c r="H12" s="36"/>
      <c r="I12" s="36"/>
      <c r="J12"/>
      <c r="K12" s="6" t="s">
        <v>9</v>
      </c>
      <c r="L12" s="43">
        <v>69585112.657200009</v>
      </c>
      <c r="M12" s="44">
        <v>109.66868975749524</v>
      </c>
    </row>
    <row r="13" spans="1:20" ht="30" customHeight="1" x14ac:dyDescent="0.45">
      <c r="A13" s="34" t="s">
        <v>46</v>
      </c>
      <c r="B13" s="36">
        <v>15307002.030000003</v>
      </c>
      <c r="C13" s="36"/>
      <c r="D13" s="33">
        <v>4</v>
      </c>
      <c r="E13" s="33">
        <v>25</v>
      </c>
      <c r="F13" s="33">
        <v>10</v>
      </c>
      <c r="G13" s="36">
        <v>11234617.160000002</v>
      </c>
      <c r="H13" s="36"/>
      <c r="I13" s="36">
        <v>26541619.190000005</v>
      </c>
      <c r="K13" s="45" t="s">
        <v>53</v>
      </c>
      <c r="L13" s="5">
        <v>634503</v>
      </c>
      <c r="M13" s="5"/>
    </row>
    <row r="14" spans="1:20" x14ac:dyDescent="0.45">
      <c r="A14" s="34" t="s">
        <v>47</v>
      </c>
      <c r="B14" s="36">
        <v>1053827.6900000004</v>
      </c>
      <c r="C14" s="36">
        <v>84306.215200000035</v>
      </c>
      <c r="D14" s="33"/>
      <c r="E14" s="33"/>
      <c r="F14" s="33"/>
      <c r="G14" s="36">
        <v>440325.53000000009</v>
      </c>
      <c r="H14" s="36">
        <v>35226.042400000006</v>
      </c>
      <c r="I14" s="36"/>
      <c r="J14"/>
      <c r="K14"/>
      <c r="L14"/>
      <c r="Q14" s="197">
        <f>R19/R5</f>
        <v>1.4825661206186511E-2</v>
      </c>
      <c r="R14" s="198">
        <f>R20/R5</f>
        <v>2.9651322412373022E-2</v>
      </c>
    </row>
    <row r="15" spans="1:20" ht="57" x14ac:dyDescent="0.45">
      <c r="A15" s="30" t="s">
        <v>54</v>
      </c>
      <c r="B15" s="36"/>
      <c r="C15" s="36"/>
      <c r="D15" s="33"/>
      <c r="E15" s="33"/>
      <c r="F15" s="33"/>
      <c r="G15" s="36"/>
      <c r="H15" s="36"/>
      <c r="I15" s="36"/>
      <c r="J15"/>
      <c r="K15"/>
      <c r="L15" s="39" t="s">
        <v>81</v>
      </c>
      <c r="M15" s="110" t="s">
        <v>70</v>
      </c>
      <c r="N15" s="109" t="s">
        <v>71</v>
      </c>
    </row>
    <row r="16" spans="1:20" x14ac:dyDescent="0.45">
      <c r="A16" s="34" t="s">
        <v>46</v>
      </c>
      <c r="B16" s="36">
        <v>9814939.9999999981</v>
      </c>
      <c r="C16" s="36"/>
      <c r="D16" s="33">
        <v>5</v>
      </c>
      <c r="E16" s="33">
        <v>19</v>
      </c>
      <c r="F16" s="33">
        <v>8</v>
      </c>
      <c r="G16" s="36">
        <v>10182777.859999999</v>
      </c>
      <c r="H16" s="36"/>
      <c r="I16" s="36">
        <v>19997717.859999999</v>
      </c>
      <c r="L16" s="46">
        <v>17.647796050136879</v>
      </c>
      <c r="M16" s="46">
        <f>O1/R3</f>
        <v>33.597837297747077</v>
      </c>
      <c r="N16" s="154">
        <f>T1/S3</f>
        <v>17.974842954294687</v>
      </c>
      <c r="O16">
        <f>O3/T3</f>
        <v>9.6165409805476596</v>
      </c>
    </row>
    <row r="17" spans="1:20" x14ac:dyDescent="0.45">
      <c r="A17" s="34" t="s">
        <v>47</v>
      </c>
      <c r="B17" s="36">
        <v>581874.04</v>
      </c>
      <c r="C17" s="36">
        <v>46549.923200000005</v>
      </c>
      <c r="D17" s="33"/>
      <c r="E17" s="33"/>
      <c r="F17" s="33"/>
      <c r="G17" s="36">
        <v>457690.38000000006</v>
      </c>
      <c r="H17" s="36">
        <v>36615.230400000008</v>
      </c>
      <c r="I17" s="36"/>
      <c r="J17"/>
      <c r="K17" s="47" t="s">
        <v>72</v>
      </c>
      <c r="L17" s="48"/>
      <c r="M17" s="77">
        <f>T18/R4</f>
        <v>198.94831490800101</v>
      </c>
      <c r="N17" s="77">
        <f>T19/S4</f>
        <v>288.95129115201871</v>
      </c>
      <c r="O17" s="77">
        <f>T20/T4</f>
        <v>314.07749038262909</v>
      </c>
    </row>
    <row r="18" spans="1:20" x14ac:dyDescent="0.45">
      <c r="A18" s="30" t="s">
        <v>55</v>
      </c>
      <c r="B18" s="36"/>
      <c r="C18" s="36"/>
      <c r="D18" s="33"/>
      <c r="E18" s="33"/>
      <c r="F18" s="33"/>
      <c r="G18" s="36"/>
      <c r="H18" s="36"/>
      <c r="I18" s="36"/>
      <c r="J18"/>
      <c r="K18" t="s">
        <v>73</v>
      </c>
      <c r="L18"/>
      <c r="M18" s="77">
        <f>Q18/R5</f>
        <v>1708.6674174064246</v>
      </c>
      <c r="N18" s="77">
        <f>Q19/S5</f>
        <v>2741.1776749835685</v>
      </c>
      <c r="O18" s="77">
        <f>Q20/T5</f>
        <v>2782.9214974452475</v>
      </c>
      <c r="Q18" s="192">
        <f>M4*R18</f>
        <v>18670608.870000001</v>
      </c>
      <c r="R18">
        <v>51</v>
      </c>
      <c r="S18">
        <v>66</v>
      </c>
      <c r="T18" s="154">
        <f>M5*S18</f>
        <v>41552544</v>
      </c>
    </row>
    <row r="19" spans="1:20" x14ac:dyDescent="0.45">
      <c r="A19" s="34" t="s">
        <v>46</v>
      </c>
      <c r="B19" s="36">
        <v>8302954.6699999999</v>
      </c>
      <c r="C19" s="36"/>
      <c r="D19" s="33">
        <v>3</v>
      </c>
      <c r="E19" s="33">
        <v>19</v>
      </c>
      <c r="F19" s="33">
        <v>9</v>
      </c>
      <c r="G19" s="36">
        <v>9880054.7599999998</v>
      </c>
      <c r="H19" s="36"/>
      <c r="I19" s="36">
        <v>18183009.43</v>
      </c>
      <c r="K19" s="39" t="s">
        <v>74</v>
      </c>
      <c r="L19"/>
      <c r="Q19" s="192">
        <f>M4*R19</f>
        <v>59306639.939999998</v>
      </c>
      <c r="R19">
        <v>162</v>
      </c>
      <c r="S19">
        <v>162</v>
      </c>
      <c r="T19" s="154">
        <f>M5*S19</f>
        <v>101992608</v>
      </c>
    </row>
    <row r="20" spans="1:20" x14ac:dyDescent="0.45">
      <c r="A20" s="34" t="s">
        <v>47</v>
      </c>
      <c r="B20" s="36">
        <v>1206883.8</v>
      </c>
      <c r="C20" s="36">
        <v>96550.704000000012</v>
      </c>
      <c r="D20" s="33"/>
      <c r="E20" s="33"/>
      <c r="F20" s="33"/>
      <c r="G20" s="36">
        <v>609296.40000000014</v>
      </c>
      <c r="H20" s="36">
        <v>48743.712000000014</v>
      </c>
      <c r="I20" s="36"/>
      <c r="J20"/>
      <c r="K20" t="s">
        <v>75</v>
      </c>
      <c r="L20"/>
      <c r="Q20" s="192">
        <f>M4*R20</f>
        <v>118613279.88</v>
      </c>
      <c r="R20">
        <v>324</v>
      </c>
      <c r="S20">
        <v>324</v>
      </c>
      <c r="T20" s="154">
        <f>M5*S20</f>
        <v>203985216</v>
      </c>
    </row>
    <row r="21" spans="1:20" x14ac:dyDescent="0.45">
      <c r="A21" s="30" t="s">
        <v>56</v>
      </c>
      <c r="B21" s="36"/>
      <c r="C21" s="36"/>
      <c r="D21" s="33"/>
      <c r="E21" s="33"/>
      <c r="F21" s="33"/>
      <c r="G21" s="36"/>
      <c r="H21" s="36"/>
      <c r="I21" s="36"/>
      <c r="J21"/>
      <c r="K21" t="s">
        <v>76</v>
      </c>
      <c r="L21"/>
    </row>
    <row r="22" spans="1:20" x14ac:dyDescent="0.45">
      <c r="A22" s="34" t="s">
        <v>46</v>
      </c>
      <c r="B22" s="36">
        <v>7553211.7399999974</v>
      </c>
      <c r="C22" s="36"/>
      <c r="D22" s="33">
        <v>5</v>
      </c>
      <c r="E22" s="33">
        <v>5</v>
      </c>
      <c r="F22" s="33">
        <v>14</v>
      </c>
      <c r="G22" s="36">
        <v>7825235.3500000034</v>
      </c>
      <c r="H22" s="36"/>
      <c r="I22" s="36">
        <v>15378447.09</v>
      </c>
      <c r="K22" s="39" t="s">
        <v>77</v>
      </c>
      <c r="L22"/>
    </row>
    <row r="23" spans="1:20" x14ac:dyDescent="0.45">
      <c r="A23" s="34" t="s">
        <v>47</v>
      </c>
      <c r="B23" s="36">
        <v>820432.66999999993</v>
      </c>
      <c r="C23" s="36">
        <v>65634.613599999997</v>
      </c>
      <c r="D23" s="33"/>
      <c r="E23" s="33"/>
      <c r="F23" s="33"/>
      <c r="G23" s="36">
        <v>429232.39</v>
      </c>
      <c r="H23" s="36">
        <v>34338.591200000003</v>
      </c>
      <c r="I23" s="36"/>
      <c r="J23"/>
      <c r="K23" t="s">
        <v>78</v>
      </c>
      <c r="L23"/>
      <c r="N23" s="11"/>
    </row>
    <row r="24" spans="1:20" x14ac:dyDescent="0.45">
      <c r="A24" s="30" t="s">
        <v>57</v>
      </c>
      <c r="B24" s="36"/>
      <c r="C24" s="36"/>
      <c r="D24" s="33"/>
      <c r="E24" s="33"/>
      <c r="F24" s="33"/>
      <c r="G24" s="36"/>
      <c r="H24" s="36"/>
      <c r="I24" s="36"/>
      <c r="J24"/>
      <c r="K24" t="s">
        <v>79</v>
      </c>
      <c r="L24"/>
    </row>
    <row r="25" spans="1:20" x14ac:dyDescent="0.45">
      <c r="A25" s="34" t="s">
        <v>46</v>
      </c>
      <c r="B25" s="36">
        <v>4284078.2299999995</v>
      </c>
      <c r="C25" s="36"/>
      <c r="D25" s="33">
        <v>3</v>
      </c>
      <c r="E25" s="33">
        <v>9</v>
      </c>
      <c r="F25" s="33">
        <v>4</v>
      </c>
      <c r="G25" s="36">
        <v>7163393.459999999</v>
      </c>
      <c r="H25" s="36"/>
      <c r="I25" s="36">
        <v>11447471.689999998</v>
      </c>
      <c r="K25" s="39" t="s">
        <v>80</v>
      </c>
      <c r="L25"/>
    </row>
    <row r="26" spans="1:20" x14ac:dyDescent="0.45">
      <c r="A26" s="34" t="s">
        <v>47</v>
      </c>
      <c r="B26" s="36">
        <v>545007.45000000007</v>
      </c>
      <c r="C26" s="36">
        <v>43600.596000000005</v>
      </c>
      <c r="D26" s="33"/>
      <c r="E26" s="33"/>
      <c r="F26" s="33"/>
      <c r="G26" s="36">
        <v>445700.99</v>
      </c>
      <c r="H26" s="36">
        <v>35656.0792</v>
      </c>
      <c r="I26" s="36"/>
      <c r="J26"/>
      <c r="K26"/>
      <c r="L26"/>
    </row>
    <row r="27" spans="1:20" x14ac:dyDescent="0.45">
      <c r="A27" s="30" t="s">
        <v>58</v>
      </c>
      <c r="B27" s="36"/>
      <c r="C27" s="36"/>
      <c r="D27" s="33"/>
      <c r="E27" s="33"/>
      <c r="F27" s="33"/>
      <c r="G27" s="36"/>
      <c r="H27" s="36"/>
      <c r="I27" s="36"/>
      <c r="J27"/>
      <c r="K27"/>
      <c r="L27"/>
    </row>
    <row r="28" spans="1:20" x14ac:dyDescent="0.45">
      <c r="A28" s="34" t="s">
        <v>46</v>
      </c>
      <c r="B28" s="36">
        <v>9622057.3299999982</v>
      </c>
      <c r="C28" s="36"/>
      <c r="D28" s="33">
        <v>1</v>
      </c>
      <c r="E28" s="33">
        <v>19</v>
      </c>
      <c r="F28" s="33">
        <v>6</v>
      </c>
      <c r="G28" s="36">
        <v>8921961.5199999977</v>
      </c>
      <c r="H28" s="36"/>
      <c r="I28" s="36">
        <v>18544018.849999994</v>
      </c>
      <c r="L28"/>
    </row>
    <row r="29" spans="1:20" x14ac:dyDescent="0.45">
      <c r="A29" s="34" t="s">
        <v>47</v>
      </c>
      <c r="B29" s="36">
        <v>967268.00999999989</v>
      </c>
      <c r="C29" s="36">
        <v>77381.440799999997</v>
      </c>
      <c r="D29" s="33"/>
      <c r="E29" s="33"/>
      <c r="F29" s="33"/>
      <c r="G29" s="36">
        <v>828524.49999999988</v>
      </c>
      <c r="H29" s="36">
        <v>66281.959999999992</v>
      </c>
      <c r="I29" s="36"/>
      <c r="J29"/>
      <c r="K29"/>
      <c r="L29"/>
    </row>
    <row r="30" spans="1:20" x14ac:dyDescent="0.45">
      <c r="A30" s="30" t="s">
        <v>59</v>
      </c>
      <c r="B30" s="49">
        <v>104125529.16</v>
      </c>
      <c r="C30" s="50">
        <v>642457.71360000013</v>
      </c>
      <c r="D30" s="51">
        <v>162</v>
      </c>
      <c r="E30" s="51">
        <v>177</v>
      </c>
      <c r="F30" s="51">
        <v>111</v>
      </c>
      <c r="G30" s="50">
        <v>101794028.12</v>
      </c>
      <c r="H30" s="49">
        <v>384143.08</v>
      </c>
      <c r="I30" s="50">
        <v>192880996.35999998</v>
      </c>
      <c r="J30" s="28"/>
      <c r="K30" s="28"/>
      <c r="L30"/>
    </row>
    <row r="32" spans="1:20" ht="15.75" x14ac:dyDescent="0.5">
      <c r="A32" s="52"/>
      <c r="B32" s="53"/>
      <c r="C32" s="53"/>
      <c r="D32" s="53"/>
      <c r="E32" s="53"/>
      <c r="F32" s="53"/>
      <c r="G32" s="54"/>
      <c r="H32" s="54"/>
    </row>
    <row r="33" spans="1:12" ht="15.75" x14ac:dyDescent="0.5">
      <c r="A33" s="55"/>
      <c r="B33" s="56"/>
      <c r="C33" s="56"/>
      <c r="D33" s="56"/>
      <c r="E33" s="56"/>
      <c r="F33" s="56"/>
      <c r="G33" s="57"/>
      <c r="H33" s="57"/>
    </row>
    <row r="34" spans="1:12" ht="15.75" x14ac:dyDescent="0.5">
      <c r="A34" s="58"/>
      <c r="B34" s="56"/>
      <c r="C34" s="56"/>
      <c r="D34" s="56"/>
      <c r="E34" s="56"/>
      <c r="F34" s="56"/>
      <c r="G34" s="57"/>
      <c r="H34" s="57"/>
    </row>
    <row r="35" spans="1:12" ht="15.75" x14ac:dyDescent="0.5">
      <c r="A35" s="59"/>
      <c r="B35" s="60"/>
      <c r="C35" s="60"/>
      <c r="D35" s="60"/>
      <c r="E35" s="60"/>
      <c r="F35" s="60"/>
      <c r="G35" s="61"/>
      <c r="H35" s="61"/>
    </row>
    <row r="36" spans="1:12" ht="15.75" x14ac:dyDescent="0.5">
      <c r="A36" s="62"/>
      <c r="B36" s="56"/>
      <c r="C36" s="56"/>
      <c r="D36" s="56"/>
      <c r="E36" s="56"/>
      <c r="F36" s="56"/>
      <c r="G36" s="57"/>
      <c r="H36" s="57"/>
    </row>
    <row r="37" spans="1:12" ht="15.75" x14ac:dyDescent="0.5">
      <c r="A37" s="63"/>
      <c r="B37" s="60"/>
      <c r="C37" s="60"/>
      <c r="D37" s="60"/>
      <c r="E37" s="60"/>
      <c r="F37" s="60"/>
      <c r="G37" s="61"/>
      <c r="H37" s="61"/>
    </row>
    <row r="38" spans="1:12" ht="15.75" x14ac:dyDescent="0.5">
      <c r="A38" s="63"/>
      <c r="B38" s="60"/>
      <c r="C38" s="60"/>
      <c r="D38" s="60"/>
      <c r="E38" s="60"/>
      <c r="F38" s="60"/>
      <c r="G38" s="61"/>
      <c r="H38" s="61"/>
    </row>
    <row r="39" spans="1:12" ht="15.75" x14ac:dyDescent="0.5">
      <c r="A39" s="62"/>
      <c r="B39" s="56"/>
      <c r="C39" s="56"/>
      <c r="D39" s="56"/>
      <c r="E39" s="56"/>
      <c r="F39" s="56"/>
      <c r="G39" s="57"/>
      <c r="H39" s="57"/>
    </row>
    <row r="40" spans="1:12" ht="15.75" x14ac:dyDescent="0.5">
      <c r="A40" s="63"/>
      <c r="C40" s="60"/>
      <c r="D40" s="60"/>
      <c r="E40" s="60"/>
      <c r="F40" s="60"/>
      <c r="G40" s="61"/>
      <c r="H40" s="61"/>
    </row>
    <row r="41" spans="1:12" ht="15.75" x14ac:dyDescent="0.5">
      <c r="A41" s="63"/>
      <c r="C41" s="60"/>
      <c r="D41" s="60"/>
      <c r="E41" s="60"/>
      <c r="F41" s="60"/>
      <c r="G41" s="61"/>
      <c r="H41" s="61"/>
    </row>
    <row r="42" spans="1:12" ht="15.75" x14ac:dyDescent="0.5">
      <c r="A42" s="62"/>
      <c r="B42" s="56"/>
      <c r="C42" s="56"/>
      <c r="D42" s="56"/>
      <c r="E42" s="56"/>
      <c r="F42" s="56"/>
      <c r="G42" s="57"/>
      <c r="H42" s="57"/>
    </row>
    <row r="43" spans="1:12" ht="15.75" x14ac:dyDescent="0.5">
      <c r="A43" s="63"/>
      <c r="B43" s="60"/>
      <c r="C43" s="60"/>
      <c r="D43" s="60"/>
      <c r="E43" s="60"/>
      <c r="F43" s="60"/>
      <c r="G43" s="61"/>
      <c r="H43" s="61"/>
    </row>
    <row r="44" spans="1:12" ht="15.75" x14ac:dyDescent="0.5">
      <c r="A44" s="63"/>
      <c r="B44" s="60"/>
      <c r="C44" s="60"/>
      <c r="D44" s="60"/>
      <c r="E44" s="60"/>
      <c r="F44" s="60"/>
      <c r="G44" s="61"/>
      <c r="H44" s="61"/>
      <c r="L44" s="39">
        <v>0</v>
      </c>
    </row>
    <row r="45" spans="1:12" ht="15.75" x14ac:dyDescent="0.5">
      <c r="A45" s="62"/>
      <c r="B45" s="56"/>
      <c r="C45" s="56"/>
      <c r="D45" s="56"/>
      <c r="E45" s="56"/>
      <c r="F45" s="56"/>
      <c r="G45" s="61"/>
      <c r="H45" s="57"/>
    </row>
    <row r="46" spans="1:12" ht="15.75" x14ac:dyDescent="0.5">
      <c r="A46" s="63"/>
      <c r="B46" s="60"/>
      <c r="C46" s="60"/>
      <c r="D46" s="60"/>
      <c r="E46" s="60"/>
      <c r="F46" s="60"/>
      <c r="G46" s="61"/>
      <c r="H46" s="61"/>
    </row>
    <row r="47" spans="1:12" ht="15.75" x14ac:dyDescent="0.5">
      <c r="A47" s="63"/>
      <c r="B47" s="60"/>
      <c r="C47" s="60"/>
      <c r="D47" s="60"/>
      <c r="E47" s="60"/>
      <c r="F47" s="60"/>
      <c r="G47" s="57"/>
      <c r="H47" s="61"/>
    </row>
    <row r="48" spans="1:12" ht="15.75" x14ac:dyDescent="0.5">
      <c r="A48" s="63"/>
      <c r="B48" s="60"/>
      <c r="C48" s="60"/>
      <c r="D48" s="60"/>
      <c r="E48" s="60"/>
      <c r="F48" s="60"/>
      <c r="G48" s="61"/>
      <c r="H48" s="61"/>
    </row>
    <row r="49" spans="1:12" ht="15.75" x14ac:dyDescent="0.5">
      <c r="A49" s="64"/>
      <c r="B49" s="60"/>
      <c r="C49" s="60"/>
      <c r="D49" s="60"/>
      <c r="E49" s="60"/>
      <c r="F49" s="60"/>
      <c r="G49" s="61"/>
      <c r="H49" s="61"/>
      <c r="I49"/>
      <c r="J49"/>
      <c r="K49"/>
      <c r="L49"/>
    </row>
    <row r="50" spans="1:12" ht="15.75" x14ac:dyDescent="0.5">
      <c r="A50" s="62"/>
      <c r="B50" s="56"/>
      <c r="C50" s="56"/>
      <c r="D50" s="56"/>
      <c r="E50" s="56"/>
      <c r="F50" s="56"/>
      <c r="G50" s="57"/>
      <c r="H50" s="57"/>
      <c r="I50"/>
      <c r="J50"/>
      <c r="K50"/>
      <c r="L50"/>
    </row>
    <row r="51" spans="1:12" ht="15.75" x14ac:dyDescent="0.5">
      <c r="A51" s="63"/>
      <c r="B51" s="60"/>
      <c r="C51" s="60"/>
      <c r="D51" s="60"/>
      <c r="E51" s="60"/>
      <c r="F51" s="60"/>
      <c r="G51" s="61"/>
      <c r="H51" s="61"/>
      <c r="I51"/>
      <c r="J51"/>
      <c r="K51"/>
      <c r="L51"/>
    </row>
    <row r="52" spans="1:12" ht="15.75" x14ac:dyDescent="0.5">
      <c r="A52" s="63"/>
      <c r="B52" s="60"/>
      <c r="C52" s="60"/>
      <c r="D52" s="60"/>
      <c r="E52" s="60"/>
      <c r="F52" s="60"/>
      <c r="G52" s="61"/>
      <c r="H52" s="61"/>
      <c r="I52"/>
      <c r="J52"/>
      <c r="K52"/>
      <c r="L52"/>
    </row>
    <row r="53" spans="1:12" ht="15.75" x14ac:dyDescent="0.5">
      <c r="A53" s="62"/>
      <c r="B53" s="56"/>
      <c r="C53" s="56"/>
      <c r="D53" s="56"/>
      <c r="E53" s="56"/>
      <c r="F53" s="56"/>
      <c r="G53" s="57"/>
      <c r="H53" s="57"/>
      <c r="I53"/>
      <c r="J53"/>
      <c r="K53"/>
      <c r="L53"/>
    </row>
    <row r="54" spans="1:12" ht="15.75" x14ac:dyDescent="0.5">
      <c r="A54" s="63"/>
      <c r="B54" s="60"/>
      <c r="C54" s="60"/>
      <c r="D54" s="60"/>
      <c r="E54" s="60"/>
      <c r="F54" s="60"/>
      <c r="G54" s="61"/>
      <c r="H54" s="61"/>
      <c r="I54"/>
      <c r="J54"/>
      <c r="K54"/>
      <c r="L54"/>
    </row>
    <row r="55" spans="1:12" ht="15.75" x14ac:dyDescent="0.5">
      <c r="A55" s="63"/>
      <c r="B55" s="60"/>
      <c r="C55" s="60"/>
      <c r="D55" s="60"/>
      <c r="E55" s="60"/>
      <c r="F55" s="60"/>
      <c r="G55" s="61"/>
      <c r="H55" s="61"/>
      <c r="I55"/>
      <c r="J55"/>
      <c r="K55"/>
      <c r="L55"/>
    </row>
    <row r="56" spans="1:12" ht="15.75" x14ac:dyDescent="0.5">
      <c r="A56" s="62"/>
      <c r="B56" s="56"/>
      <c r="C56" s="56"/>
      <c r="D56" s="56"/>
      <c r="E56" s="56"/>
      <c r="F56" s="56"/>
      <c r="G56" s="57"/>
      <c r="H56" s="57"/>
      <c r="I56"/>
      <c r="J56"/>
      <c r="K56"/>
      <c r="L56"/>
    </row>
    <row r="57" spans="1:12" ht="15.75" x14ac:dyDescent="0.5">
      <c r="A57" s="63"/>
      <c r="B57" s="60"/>
      <c r="C57" s="60"/>
      <c r="D57" s="60"/>
      <c r="E57" s="60"/>
      <c r="F57" s="60"/>
      <c r="G57" s="61"/>
      <c r="H57" s="61"/>
      <c r="I57"/>
      <c r="J57"/>
      <c r="K57"/>
      <c r="L57"/>
    </row>
    <row r="58" spans="1:12" ht="15.75" x14ac:dyDescent="0.5">
      <c r="A58" s="63"/>
      <c r="B58" s="60"/>
      <c r="C58" s="60"/>
      <c r="D58" s="60"/>
      <c r="E58" s="60"/>
      <c r="F58" s="60"/>
      <c r="G58" s="61"/>
      <c r="H58" s="61"/>
      <c r="I58"/>
      <c r="J58"/>
      <c r="K58"/>
      <c r="L58"/>
    </row>
    <row r="59" spans="1:12" ht="15.75" x14ac:dyDescent="0.5">
      <c r="A59" s="62"/>
      <c r="B59" s="56"/>
      <c r="C59" s="56"/>
      <c r="D59" s="56"/>
      <c r="E59" s="56"/>
      <c r="F59" s="56"/>
      <c r="G59" s="57"/>
      <c r="H59" s="57"/>
      <c r="I59"/>
      <c r="J59"/>
      <c r="K59"/>
      <c r="L59"/>
    </row>
    <row r="60" spans="1:12" ht="15.75" x14ac:dyDescent="0.5">
      <c r="A60" s="63"/>
      <c r="B60" s="60"/>
      <c r="C60" s="60"/>
      <c r="D60" s="60"/>
      <c r="E60" s="60"/>
      <c r="F60" s="60"/>
      <c r="G60" s="61"/>
      <c r="H60" s="61"/>
      <c r="I60"/>
      <c r="J60"/>
      <c r="K60"/>
      <c r="L60"/>
    </row>
    <row r="61" spans="1:12" ht="15.75" x14ac:dyDescent="0.5">
      <c r="A61" s="63"/>
      <c r="B61" s="60"/>
      <c r="C61" s="60"/>
      <c r="D61" s="60"/>
      <c r="E61" s="60"/>
      <c r="F61" s="60"/>
      <c r="G61" s="61"/>
      <c r="H61" s="61"/>
      <c r="I61"/>
      <c r="J61"/>
      <c r="K61"/>
      <c r="L61"/>
    </row>
    <row r="62" spans="1:12" ht="15.75" x14ac:dyDescent="0.5">
      <c r="A62" s="62"/>
      <c r="B62" s="56"/>
      <c r="C62" s="56"/>
      <c r="D62" s="56"/>
      <c r="E62" s="56"/>
      <c r="F62" s="56"/>
      <c r="G62" s="57"/>
      <c r="H62" s="57"/>
      <c r="I62"/>
      <c r="J62"/>
      <c r="K62"/>
      <c r="L62"/>
    </row>
    <row r="63" spans="1:12" ht="15.75" x14ac:dyDescent="0.5">
      <c r="A63" s="63"/>
      <c r="B63" s="60"/>
      <c r="C63" s="60"/>
      <c r="D63" s="60"/>
      <c r="E63" s="60"/>
      <c r="F63" s="60"/>
      <c r="G63" s="61"/>
      <c r="H63" s="61"/>
      <c r="I63"/>
      <c r="J63"/>
      <c r="K63"/>
      <c r="L63"/>
    </row>
    <row r="64" spans="1:12" ht="15.75" x14ac:dyDescent="0.5">
      <c r="A64" s="63"/>
      <c r="B64" s="60"/>
      <c r="C64" s="60"/>
      <c r="D64" s="60"/>
      <c r="E64" s="60"/>
      <c r="F64" s="60"/>
      <c r="G64" s="61"/>
      <c r="H64" s="61"/>
      <c r="I64"/>
      <c r="J64"/>
      <c r="K64"/>
      <c r="L64"/>
    </row>
    <row r="65" spans="1:12" ht="15.75" x14ac:dyDescent="0.5">
      <c r="A65" s="59"/>
      <c r="B65" s="60"/>
      <c r="C65" s="60"/>
      <c r="D65" s="60"/>
      <c r="E65" s="60"/>
      <c r="F65" s="60"/>
      <c r="G65" s="61"/>
      <c r="H65" s="61"/>
      <c r="I65"/>
      <c r="J65"/>
      <c r="K65"/>
      <c r="L65"/>
    </row>
    <row r="66" spans="1:12" ht="15.75" x14ac:dyDescent="0.5">
      <c r="A66" s="59"/>
      <c r="B66" s="60"/>
      <c r="C66" s="60"/>
      <c r="D66" s="60"/>
      <c r="E66" s="60"/>
      <c r="F66" s="60"/>
      <c r="G66" s="61"/>
      <c r="H66" s="61"/>
      <c r="I66"/>
      <c r="J66"/>
      <c r="K66"/>
      <c r="L66"/>
    </row>
    <row r="67" spans="1:12" ht="15.75" x14ac:dyDescent="0.5">
      <c r="A67" s="62"/>
      <c r="B67" s="56"/>
      <c r="C67" s="56"/>
      <c r="D67" s="56"/>
      <c r="E67" s="56"/>
      <c r="F67" s="56"/>
      <c r="H67" s="57"/>
      <c r="I67"/>
      <c r="J67"/>
      <c r="K67"/>
      <c r="L67"/>
    </row>
    <row r="68" spans="1:12" ht="15.75" x14ac:dyDescent="0.5">
      <c r="A68" s="63"/>
      <c r="B68" s="60"/>
      <c r="C68" s="60"/>
      <c r="D68" s="60"/>
      <c r="E68" s="60"/>
      <c r="F68" s="60"/>
      <c r="H68" s="61"/>
      <c r="I68"/>
      <c r="J68"/>
      <c r="K68"/>
      <c r="L68"/>
    </row>
    <row r="69" spans="1:12" ht="15.75" x14ac:dyDescent="0.5">
      <c r="A69" s="63"/>
      <c r="B69" s="60"/>
      <c r="C69" s="60"/>
      <c r="D69" s="60"/>
      <c r="E69" s="60"/>
      <c r="F69" s="60"/>
      <c r="H69" s="61"/>
      <c r="I69"/>
      <c r="J69"/>
      <c r="K69"/>
      <c r="L69"/>
    </row>
    <row r="70" spans="1:12" ht="15.75" x14ac:dyDescent="0.5">
      <c r="A70" s="62"/>
      <c r="B70" s="56"/>
      <c r="C70" s="56"/>
      <c r="D70" s="56"/>
      <c r="E70" s="56"/>
      <c r="F70" s="56"/>
      <c r="H70" s="57"/>
      <c r="I70"/>
      <c r="J70"/>
      <c r="K70"/>
      <c r="L70"/>
    </row>
    <row r="71" spans="1:12" ht="15.75" x14ac:dyDescent="0.5">
      <c r="A71" s="63"/>
      <c r="B71" s="60"/>
      <c r="C71" s="60"/>
      <c r="D71" s="60"/>
      <c r="E71" s="60"/>
      <c r="F71" s="60"/>
      <c r="H71" s="61"/>
      <c r="I71"/>
      <c r="J71"/>
      <c r="K71"/>
      <c r="L71"/>
    </row>
    <row r="72" spans="1:12" ht="15.75" x14ac:dyDescent="0.5">
      <c r="A72" s="63"/>
      <c r="B72" s="60"/>
      <c r="C72" s="60"/>
      <c r="D72" s="60"/>
      <c r="E72" s="60"/>
      <c r="F72" s="60"/>
      <c r="H72" s="61"/>
      <c r="I72"/>
      <c r="J72"/>
      <c r="K72"/>
      <c r="L72"/>
    </row>
    <row r="73" spans="1:12" ht="15.75" x14ac:dyDescent="0.5">
      <c r="A73" s="62"/>
      <c r="B73" s="56"/>
      <c r="C73" s="56"/>
      <c r="D73" s="56"/>
      <c r="E73" s="56"/>
      <c r="F73" s="56"/>
      <c r="H73" s="57"/>
      <c r="I73"/>
      <c r="J73"/>
      <c r="K73"/>
      <c r="L73"/>
    </row>
    <row r="74" spans="1:12" ht="15.75" x14ac:dyDescent="0.5">
      <c r="A74" s="63"/>
      <c r="B74" s="60"/>
      <c r="C74" s="60"/>
      <c r="D74" s="60"/>
      <c r="E74" s="60"/>
      <c r="F74" s="60"/>
      <c r="H74" s="61"/>
      <c r="I74"/>
      <c r="J74"/>
      <c r="K74"/>
      <c r="L74"/>
    </row>
    <row r="75" spans="1:12" ht="15.75" x14ac:dyDescent="0.5">
      <c r="A75" s="63"/>
      <c r="B75" s="60"/>
      <c r="C75" s="60"/>
      <c r="D75" s="60"/>
      <c r="E75" s="60"/>
      <c r="F75" s="60"/>
      <c r="H75" s="61"/>
      <c r="I75"/>
      <c r="J75"/>
      <c r="K75"/>
      <c r="L75"/>
    </row>
    <row r="76" spans="1:12" ht="15.75" x14ac:dyDescent="0.5">
      <c r="A76" s="63"/>
      <c r="B76" s="60"/>
      <c r="C76" s="60"/>
      <c r="D76" s="60"/>
      <c r="E76" s="60"/>
      <c r="F76" s="60"/>
      <c r="H76" s="61"/>
      <c r="I76"/>
      <c r="J76"/>
      <c r="K76"/>
      <c r="L76"/>
    </row>
    <row r="77" spans="1:12" ht="15.75" x14ac:dyDescent="0.5">
      <c r="A77" s="64"/>
      <c r="B77" s="60"/>
      <c r="C77" s="60"/>
      <c r="D77" s="60"/>
      <c r="E77" s="60"/>
      <c r="F77" s="60"/>
      <c r="H77" s="61"/>
      <c r="I77"/>
      <c r="J77"/>
      <c r="K77"/>
      <c r="L77"/>
    </row>
    <row r="78" spans="1:12" ht="15.75" x14ac:dyDescent="0.5">
      <c r="A78" s="62"/>
      <c r="B78" s="56"/>
      <c r="C78" s="56"/>
      <c r="D78" s="56"/>
      <c r="E78" s="56"/>
      <c r="F78" s="56"/>
      <c r="H78" s="57"/>
      <c r="I78"/>
      <c r="J78"/>
      <c r="K78"/>
      <c r="L78"/>
    </row>
    <row r="79" spans="1:12" ht="15.75" x14ac:dyDescent="0.5">
      <c r="A79" s="63"/>
      <c r="B79" s="60"/>
      <c r="C79" s="60"/>
      <c r="D79" s="60"/>
      <c r="E79" s="60"/>
      <c r="F79" s="60"/>
      <c r="H79" s="61"/>
      <c r="I79"/>
      <c r="J79"/>
      <c r="K79"/>
      <c r="L79"/>
    </row>
    <row r="80" spans="1:12" ht="15.75" x14ac:dyDescent="0.5">
      <c r="A80" s="63"/>
      <c r="B80" s="60"/>
      <c r="C80" s="60"/>
      <c r="D80" s="60"/>
      <c r="E80" s="60"/>
      <c r="F80" s="60"/>
      <c r="H80" s="61"/>
      <c r="I80"/>
      <c r="J80"/>
      <c r="K80"/>
      <c r="L80"/>
    </row>
    <row r="81" spans="1:12" ht="15.75" x14ac:dyDescent="0.5">
      <c r="A81" s="62"/>
      <c r="B81" s="56"/>
      <c r="C81" s="56"/>
      <c r="D81" s="56"/>
      <c r="E81" s="56"/>
      <c r="F81" s="56"/>
      <c r="H81" s="57"/>
      <c r="I81"/>
      <c r="J81"/>
      <c r="K81"/>
      <c r="L81"/>
    </row>
    <row r="82" spans="1:12" ht="15.75" x14ac:dyDescent="0.5">
      <c r="A82" s="63"/>
      <c r="B82" s="60"/>
      <c r="C82" s="60"/>
      <c r="D82" s="60"/>
      <c r="E82" s="60"/>
      <c r="F82" s="60"/>
      <c r="H82" s="61"/>
      <c r="I82"/>
      <c r="J82"/>
      <c r="K82"/>
      <c r="L82"/>
    </row>
    <row r="83" spans="1:12" ht="15.75" x14ac:dyDescent="0.5">
      <c r="A83" s="63"/>
      <c r="B83" s="60"/>
      <c r="C83" s="60"/>
      <c r="D83" s="60"/>
      <c r="E83" s="60"/>
      <c r="F83" s="60"/>
      <c r="H83" s="61"/>
      <c r="I83"/>
      <c r="J83"/>
      <c r="K83"/>
      <c r="L83"/>
    </row>
    <row r="84" spans="1:12" ht="15.75" x14ac:dyDescent="0.5">
      <c r="A84" s="62"/>
      <c r="B84" s="56"/>
      <c r="C84" s="56"/>
      <c r="D84" s="56"/>
      <c r="E84" s="56"/>
      <c r="F84" s="56"/>
      <c r="H84" s="57"/>
      <c r="I84"/>
      <c r="J84"/>
      <c r="K84"/>
      <c r="L84"/>
    </row>
    <row r="85" spans="1:12" ht="15.75" x14ac:dyDescent="0.5">
      <c r="A85" s="63"/>
      <c r="B85" s="60"/>
      <c r="C85" s="60"/>
      <c r="D85" s="60"/>
      <c r="E85" s="60"/>
      <c r="F85" s="60"/>
      <c r="H85" s="61"/>
      <c r="I85"/>
      <c r="J85"/>
      <c r="K85"/>
      <c r="L85"/>
    </row>
    <row r="86" spans="1:12" ht="15.75" x14ac:dyDescent="0.5">
      <c r="A86" s="63"/>
      <c r="B86" s="60"/>
      <c r="C86" s="60"/>
      <c r="D86" s="60"/>
      <c r="E86" s="60"/>
      <c r="F86" s="60"/>
      <c r="H86" s="61"/>
      <c r="I86"/>
      <c r="J86"/>
      <c r="K86"/>
      <c r="L86"/>
    </row>
    <row r="87" spans="1:12" ht="15.75" x14ac:dyDescent="0.5">
      <c r="A87" s="62"/>
      <c r="B87" s="56"/>
      <c r="C87" s="56"/>
      <c r="D87" s="56"/>
      <c r="E87" s="56"/>
      <c r="F87" s="56"/>
      <c r="H87" s="57"/>
      <c r="I87"/>
      <c r="J87"/>
      <c r="K87"/>
      <c r="L87"/>
    </row>
    <row r="88" spans="1:12" ht="15.75" x14ac:dyDescent="0.5">
      <c r="A88" s="63"/>
      <c r="B88" s="60"/>
      <c r="C88" s="60"/>
      <c r="D88" s="60"/>
      <c r="E88" s="60"/>
      <c r="F88" s="60"/>
      <c r="H88" s="61"/>
      <c r="I88"/>
      <c r="J88"/>
      <c r="K88"/>
      <c r="L88"/>
    </row>
    <row r="89" spans="1:12" ht="15.75" x14ac:dyDescent="0.5">
      <c r="A89" s="63"/>
      <c r="B89" s="60"/>
      <c r="C89" s="60"/>
      <c r="D89" s="60"/>
      <c r="E89" s="60"/>
      <c r="F89" s="60"/>
      <c r="H89" s="61"/>
      <c r="I89"/>
      <c r="J89"/>
      <c r="K89"/>
      <c r="L89"/>
    </row>
    <row r="90" spans="1:12" ht="15.75" x14ac:dyDescent="0.5">
      <c r="A90" s="62"/>
      <c r="B90" s="56"/>
      <c r="C90" s="56"/>
      <c r="D90" s="56"/>
      <c r="E90" s="56"/>
      <c r="F90" s="56"/>
      <c r="H90" s="57"/>
      <c r="I90"/>
      <c r="J90"/>
      <c r="K90"/>
      <c r="L90"/>
    </row>
    <row r="91" spans="1:12" ht="15.75" x14ac:dyDescent="0.5">
      <c r="A91" s="63"/>
      <c r="B91" s="60"/>
      <c r="C91" s="60"/>
      <c r="D91" s="60"/>
      <c r="E91" s="60"/>
      <c r="F91" s="60"/>
      <c r="H91" s="61"/>
      <c r="I91"/>
      <c r="J91"/>
      <c r="K91"/>
      <c r="L91"/>
    </row>
    <row r="92" spans="1:12" ht="15.75" x14ac:dyDescent="0.5">
      <c r="A92" s="63"/>
      <c r="B92" s="60"/>
      <c r="C92" s="60"/>
      <c r="D92" s="60"/>
      <c r="E92" s="60"/>
      <c r="F92" s="60"/>
      <c r="H92" s="61"/>
      <c r="I92"/>
      <c r="J92"/>
      <c r="K92"/>
      <c r="L92"/>
    </row>
    <row r="93" spans="1:12" ht="15.75" x14ac:dyDescent="0.5">
      <c r="A93" s="62"/>
      <c r="B93" s="56"/>
      <c r="C93" s="56"/>
      <c r="D93" s="56"/>
      <c r="E93" s="56"/>
      <c r="F93" s="56"/>
      <c r="H93" s="57"/>
      <c r="I93"/>
      <c r="J93"/>
      <c r="K93"/>
      <c r="L93"/>
    </row>
    <row r="94" spans="1:12" ht="15.75" x14ac:dyDescent="0.5">
      <c r="A94" s="63"/>
      <c r="B94" s="60"/>
      <c r="C94" s="60"/>
      <c r="D94" s="60"/>
      <c r="E94" s="60"/>
      <c r="F94" s="60"/>
      <c r="H94" s="61"/>
      <c r="I94"/>
      <c r="J94"/>
      <c r="K94"/>
      <c r="L94"/>
    </row>
    <row r="95" spans="1:12" ht="15.75" x14ac:dyDescent="0.5">
      <c r="A95" s="63"/>
      <c r="B95" s="60"/>
      <c r="C95" s="60"/>
      <c r="D95" s="60"/>
      <c r="E95" s="60"/>
      <c r="F95" s="60"/>
      <c r="H95" s="61"/>
      <c r="I95"/>
      <c r="J95"/>
      <c r="K95"/>
      <c r="L95"/>
    </row>
    <row r="96" spans="1:12" ht="15.75" x14ac:dyDescent="0.5">
      <c r="A96" s="65"/>
      <c r="B96" s="66"/>
      <c r="C96" s="66"/>
      <c r="D96" s="66"/>
      <c r="E96" s="66"/>
      <c r="F96" s="66"/>
      <c r="G96" s="67"/>
      <c r="H96" s="67"/>
      <c r="I96"/>
      <c r="J96"/>
      <c r="K96"/>
      <c r="L96"/>
    </row>
    <row r="97" spans="1:12" ht="15.75" x14ac:dyDescent="0.5">
      <c r="A97" s="68"/>
      <c r="B97" s="69"/>
      <c r="C97" s="69"/>
      <c r="D97" s="69"/>
      <c r="E97" s="69"/>
      <c r="F97" s="69"/>
      <c r="G97" s="68"/>
      <c r="H97" s="68"/>
      <c r="I97"/>
      <c r="J97"/>
      <c r="K97"/>
      <c r="L97"/>
    </row>
  </sheetData>
  <mergeCells count="1">
    <mergeCell ref="K3:K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23"/>
  <sheetViews>
    <sheetView showGridLines="0" topLeftCell="I1" workbookViewId="0">
      <selection activeCell="R8" sqref="R8:V23"/>
    </sheetView>
  </sheetViews>
  <sheetFormatPr defaultRowHeight="14.25" x14ac:dyDescent="0.45"/>
  <cols>
    <col min="4" max="4" width="16.265625" bestFit="1" customWidth="1"/>
    <col min="5" max="6" width="16.265625" customWidth="1"/>
    <col min="7" max="9" width="13.1328125" bestFit="1" customWidth="1"/>
    <col min="10" max="10" width="13.265625" bestFit="1" customWidth="1"/>
    <col min="11" max="11" width="16.265625" bestFit="1" customWidth="1"/>
    <col min="12" max="12" width="16.265625" customWidth="1"/>
    <col min="13" max="13" width="13" customWidth="1"/>
    <col min="14" max="15" width="13.1328125" customWidth="1"/>
    <col min="18" max="18" width="16.265625" bestFit="1" customWidth="1"/>
    <col min="19" max="19" width="16.265625" customWidth="1"/>
    <col min="20" max="22" width="14.1328125" bestFit="1" customWidth="1"/>
  </cols>
  <sheetData>
    <row r="1" spans="2:22" x14ac:dyDescent="0.45">
      <c r="G1" s="29">
        <v>0.08</v>
      </c>
    </row>
    <row r="2" spans="2:22" x14ac:dyDescent="0.45">
      <c r="B2" s="18">
        <v>7.0000000000000007E-2</v>
      </c>
      <c r="D2" s="25"/>
      <c r="E2" s="26"/>
      <c r="F2" s="26"/>
      <c r="G2" s="13"/>
      <c r="H2" s="13"/>
      <c r="I2" s="13"/>
      <c r="J2" s="2">
        <v>1.2</v>
      </c>
    </row>
    <row r="3" spans="2:22" x14ac:dyDescent="0.45">
      <c r="B3" s="18"/>
      <c r="D3" s="25"/>
      <c r="E3" s="26"/>
      <c r="F3" s="26"/>
      <c r="G3" s="13"/>
      <c r="H3" s="13"/>
      <c r="I3" s="13"/>
      <c r="J3" s="113">
        <v>33.597837297747077</v>
      </c>
      <c r="K3">
        <f>Sheet2!N16</f>
        <v>17.974842954294687</v>
      </c>
      <c r="L3">
        <v>9.6165409805476596</v>
      </c>
      <c r="M3">
        <v>2</v>
      </c>
    </row>
    <row r="4" spans="2:22" x14ac:dyDescent="0.45">
      <c r="D4" s="14"/>
      <c r="E4" s="13"/>
      <c r="F4" s="13"/>
      <c r="G4" s="13"/>
      <c r="H4" s="13"/>
      <c r="I4" s="13"/>
      <c r="J4" s="2"/>
    </row>
    <row r="5" spans="2:22" x14ac:dyDescent="0.45">
      <c r="B5" s="71"/>
      <c r="C5" s="71"/>
      <c r="D5" s="72"/>
      <c r="E5" s="73"/>
      <c r="F5" s="73"/>
      <c r="G5" s="73"/>
      <c r="H5" s="73"/>
      <c r="I5" s="73"/>
      <c r="J5" s="74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2:22" x14ac:dyDescent="0.45">
      <c r="B6" s="11"/>
      <c r="C6" s="11"/>
      <c r="D6" s="14"/>
      <c r="E6" s="13"/>
      <c r="F6" s="13"/>
      <c r="G6" s="13"/>
      <c r="H6" s="13"/>
      <c r="I6" s="13"/>
      <c r="J6" s="23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2:22" x14ac:dyDescent="0.45">
      <c r="D7" s="14"/>
      <c r="E7" s="13"/>
      <c r="F7" s="13"/>
      <c r="G7" s="13"/>
      <c r="H7" s="13"/>
      <c r="I7" s="13"/>
    </row>
    <row r="8" spans="2:22" x14ac:dyDescent="0.45">
      <c r="D8" s="295" t="s">
        <v>108</v>
      </c>
      <c r="E8" s="295"/>
      <c r="F8" s="295"/>
      <c r="G8" s="295"/>
      <c r="H8" s="295"/>
      <c r="I8" s="295"/>
      <c r="K8" s="296" t="s">
        <v>109</v>
      </c>
      <c r="L8" s="296"/>
      <c r="M8" s="296"/>
      <c r="N8" s="296"/>
      <c r="O8" s="296"/>
      <c r="R8" s="296" t="s">
        <v>124</v>
      </c>
      <c r="S8" s="296"/>
      <c r="T8" s="296"/>
      <c r="U8" s="296"/>
      <c r="V8" s="296"/>
    </row>
    <row r="9" spans="2:22" ht="30" customHeight="1" x14ac:dyDescent="0.45">
      <c r="D9" s="287" t="s">
        <v>97</v>
      </c>
      <c r="E9" s="145" t="s">
        <v>87</v>
      </c>
      <c r="F9" s="281" t="s">
        <v>115</v>
      </c>
      <c r="G9" s="282"/>
      <c r="H9" s="282"/>
      <c r="I9" s="283"/>
      <c r="K9" s="277" t="s">
        <v>97</v>
      </c>
      <c r="L9" s="300" t="s">
        <v>115</v>
      </c>
      <c r="M9" s="301"/>
      <c r="N9" s="301"/>
      <c r="O9" s="302"/>
      <c r="R9" s="277" t="s">
        <v>97</v>
      </c>
      <c r="S9" s="300" t="s">
        <v>115</v>
      </c>
      <c r="T9" s="301"/>
      <c r="U9" s="301"/>
      <c r="V9" s="302"/>
    </row>
    <row r="10" spans="2:22" x14ac:dyDescent="0.45">
      <c r="D10" s="288"/>
      <c r="E10" s="122" t="s">
        <v>82</v>
      </c>
      <c r="F10" s="122" t="s">
        <v>31</v>
      </c>
      <c r="G10" s="122" t="s">
        <v>32</v>
      </c>
      <c r="H10" s="122" t="s">
        <v>33</v>
      </c>
      <c r="I10" s="122" t="s">
        <v>65</v>
      </c>
      <c r="K10" s="278"/>
      <c r="L10" s="125" t="s">
        <v>31</v>
      </c>
      <c r="M10" s="125" t="s">
        <v>32</v>
      </c>
      <c r="N10" s="125" t="s">
        <v>33</v>
      </c>
      <c r="O10" s="125" t="s">
        <v>65</v>
      </c>
      <c r="R10" s="278"/>
      <c r="S10" s="125" t="s">
        <v>31</v>
      </c>
      <c r="T10" s="125" t="s">
        <v>32</v>
      </c>
      <c r="U10" s="125" t="s">
        <v>33</v>
      </c>
      <c r="V10" s="125" t="s">
        <v>65</v>
      </c>
    </row>
    <row r="11" spans="2:22" x14ac:dyDescent="0.45">
      <c r="D11" s="156" t="s">
        <v>4</v>
      </c>
      <c r="E11" s="164">
        <v>120000</v>
      </c>
      <c r="F11" s="164">
        <v>144000</v>
      </c>
      <c r="G11" s="164">
        <v>172800</v>
      </c>
      <c r="H11" s="164">
        <v>207360</v>
      </c>
      <c r="I11" s="164">
        <v>248832</v>
      </c>
      <c r="K11" s="144" t="s">
        <v>4</v>
      </c>
      <c r="L11" s="170">
        <v>240000</v>
      </c>
      <c r="M11" s="170">
        <v>288000</v>
      </c>
      <c r="N11" s="170">
        <v>345600</v>
      </c>
      <c r="O11" s="170">
        <v>414720</v>
      </c>
      <c r="R11" s="144" t="s">
        <v>4</v>
      </c>
      <c r="S11" s="177">
        <v>480000</v>
      </c>
      <c r="T11" s="177">
        <v>576000</v>
      </c>
      <c r="U11" s="177">
        <v>691200</v>
      </c>
      <c r="V11" s="177">
        <v>829440</v>
      </c>
    </row>
    <row r="12" spans="2:22" x14ac:dyDescent="0.45">
      <c r="D12" s="89" t="s">
        <v>6</v>
      </c>
      <c r="E12" s="165">
        <v>480000</v>
      </c>
      <c r="F12" s="165">
        <v>576000</v>
      </c>
      <c r="G12" s="165">
        <v>691200</v>
      </c>
      <c r="H12" s="165">
        <v>829440</v>
      </c>
      <c r="I12" s="165">
        <v>995328</v>
      </c>
      <c r="K12" s="173" t="s">
        <v>6</v>
      </c>
      <c r="L12" s="171">
        <v>960000</v>
      </c>
      <c r="M12" s="171">
        <v>1152000</v>
      </c>
      <c r="N12" s="171">
        <v>1382400</v>
      </c>
      <c r="O12" s="171">
        <v>1658880</v>
      </c>
      <c r="R12" s="173" t="s">
        <v>6</v>
      </c>
      <c r="S12" s="178">
        <v>1920000</v>
      </c>
      <c r="T12" s="178">
        <v>2304000</v>
      </c>
      <c r="U12" s="178">
        <v>2764800</v>
      </c>
      <c r="V12" s="178">
        <v>3317760</v>
      </c>
    </row>
    <row r="13" spans="2:22" x14ac:dyDescent="0.45">
      <c r="D13" s="158" t="s">
        <v>5</v>
      </c>
      <c r="E13" s="166">
        <v>30000</v>
      </c>
      <c r="F13" s="165">
        <v>36000</v>
      </c>
      <c r="G13" s="165">
        <v>43200</v>
      </c>
      <c r="H13" s="165">
        <v>51840</v>
      </c>
      <c r="I13" s="165">
        <v>62208</v>
      </c>
      <c r="K13" s="173" t="s">
        <v>5</v>
      </c>
      <c r="L13" s="171">
        <v>60000</v>
      </c>
      <c r="M13" s="171">
        <v>72000</v>
      </c>
      <c r="N13" s="171">
        <v>86400</v>
      </c>
      <c r="O13" s="171">
        <v>103680</v>
      </c>
      <c r="R13" s="173" t="s">
        <v>5</v>
      </c>
      <c r="S13" s="178">
        <v>120000</v>
      </c>
      <c r="T13" s="178">
        <v>144000</v>
      </c>
      <c r="U13" s="178">
        <v>172800</v>
      </c>
      <c r="V13" s="178">
        <v>207360</v>
      </c>
    </row>
    <row r="14" spans="2:22" ht="14.65" thickBot="1" x14ac:dyDescent="0.5">
      <c r="D14" s="167" t="s">
        <v>26</v>
      </c>
      <c r="E14" s="168">
        <v>4503</v>
      </c>
      <c r="F14" s="168">
        <v>5403.5999999999995</v>
      </c>
      <c r="G14" s="168">
        <v>6484.3199999999988</v>
      </c>
      <c r="H14" s="168">
        <v>7781.1839999999984</v>
      </c>
      <c r="I14" s="168">
        <v>9337.4207999999981</v>
      </c>
      <c r="K14" s="167" t="s">
        <v>26</v>
      </c>
      <c r="L14" s="172">
        <v>9006</v>
      </c>
      <c r="M14" s="172">
        <v>10807.199999999999</v>
      </c>
      <c r="N14" s="172">
        <v>12968.639999999998</v>
      </c>
      <c r="O14" s="172">
        <v>15562.367999999997</v>
      </c>
      <c r="R14" s="167" t="s">
        <v>26</v>
      </c>
      <c r="S14" s="179">
        <v>18012</v>
      </c>
      <c r="T14" s="179">
        <v>21614.399999999998</v>
      </c>
      <c r="U14" s="179">
        <v>25937.279999999995</v>
      </c>
      <c r="V14" s="179">
        <v>31124.735999999994</v>
      </c>
    </row>
    <row r="15" spans="2:22" ht="14.65" thickBot="1" x14ac:dyDescent="0.5">
      <c r="D15" s="162" t="s">
        <v>104</v>
      </c>
      <c r="E15" s="163">
        <v>634503</v>
      </c>
      <c r="F15" s="163">
        <v>761403.6</v>
      </c>
      <c r="G15" s="163">
        <v>913684.32</v>
      </c>
      <c r="H15" s="163">
        <v>1096421.1839999999</v>
      </c>
      <c r="I15" s="163">
        <v>1315705.4208</v>
      </c>
      <c r="K15" s="141" t="s">
        <v>104</v>
      </c>
      <c r="L15" s="142">
        <v>1269006</v>
      </c>
      <c r="M15" s="142">
        <v>1522807.2</v>
      </c>
      <c r="N15" s="142">
        <v>1827368.64</v>
      </c>
      <c r="O15" s="142">
        <v>2192842.3679999998</v>
      </c>
      <c r="R15" s="141" t="s">
        <v>104</v>
      </c>
      <c r="S15" s="142">
        <v>2538012</v>
      </c>
      <c r="T15" s="142">
        <v>3045614.4</v>
      </c>
      <c r="U15" s="142">
        <v>3654737.28</v>
      </c>
      <c r="V15" s="142">
        <v>4385684.7359999996</v>
      </c>
    </row>
    <row r="16" spans="2:22" x14ac:dyDescent="0.45">
      <c r="D16" s="304"/>
      <c r="E16" s="305"/>
      <c r="F16" s="305"/>
      <c r="G16" s="305"/>
      <c r="H16" s="305"/>
      <c r="I16" s="306"/>
      <c r="K16" s="303"/>
      <c r="L16" s="303"/>
      <c r="M16" s="303"/>
      <c r="N16" s="303"/>
      <c r="O16" s="303"/>
      <c r="R16" s="303"/>
      <c r="S16" s="303"/>
      <c r="T16" s="303"/>
      <c r="U16" s="303"/>
      <c r="V16" s="303"/>
    </row>
    <row r="17" spans="4:22" ht="16.5" customHeight="1" x14ac:dyDescent="0.45">
      <c r="D17" s="155" t="s">
        <v>103</v>
      </c>
      <c r="E17" s="297" t="s">
        <v>94</v>
      </c>
      <c r="F17" s="298"/>
      <c r="G17" s="298"/>
      <c r="H17" s="298"/>
      <c r="I17" s="299"/>
      <c r="K17" s="155" t="s">
        <v>103</v>
      </c>
      <c r="L17" s="297" t="s">
        <v>84</v>
      </c>
      <c r="M17" s="298"/>
      <c r="N17" s="298"/>
      <c r="O17" s="299"/>
      <c r="R17" s="155" t="s">
        <v>103</v>
      </c>
      <c r="S17" s="297" t="s">
        <v>84</v>
      </c>
      <c r="T17" s="298"/>
      <c r="U17" s="298"/>
      <c r="V17" s="299"/>
    </row>
    <row r="18" spans="4:22" x14ac:dyDescent="0.45">
      <c r="D18" s="156" t="s">
        <v>4</v>
      </c>
      <c r="E18" s="157">
        <f>E11*$J$3</f>
        <v>4031740.4757296494</v>
      </c>
      <c r="F18" s="157">
        <f t="shared" ref="F18:I18" si="0">F11*$J$3</f>
        <v>4838088.5708755795</v>
      </c>
      <c r="G18" s="157">
        <f t="shared" si="0"/>
        <v>5805706.2850506948</v>
      </c>
      <c r="H18" s="157">
        <f t="shared" si="0"/>
        <v>6966847.5420608334</v>
      </c>
      <c r="I18" s="157">
        <f t="shared" si="0"/>
        <v>8360217.0504730009</v>
      </c>
      <c r="K18" s="156" t="s">
        <v>4</v>
      </c>
      <c r="L18" s="174">
        <f>$K$3*L11</f>
        <v>4313962.3090307247</v>
      </c>
      <c r="M18" s="174">
        <f t="shared" ref="M18:O18" si="1">$K$3*M11</f>
        <v>5176754.7708368702</v>
      </c>
      <c r="N18" s="174">
        <f t="shared" si="1"/>
        <v>6212105.7250042437</v>
      </c>
      <c r="O18" s="174">
        <f t="shared" si="1"/>
        <v>7454526.8700050926</v>
      </c>
      <c r="P18">
        <f>P11*$J$3</f>
        <v>0</v>
      </c>
      <c r="R18" s="156" t="s">
        <v>4</v>
      </c>
      <c r="S18" s="180">
        <f>$L$3*S11</f>
        <v>4615939.6706628762</v>
      </c>
      <c r="T18" s="180">
        <f t="shared" ref="T18:V18" si="2">$L$3*T11</f>
        <v>5539127.6047954522</v>
      </c>
      <c r="U18" s="180">
        <f t="shared" si="2"/>
        <v>6646953.1257545426</v>
      </c>
      <c r="V18" s="180">
        <f t="shared" si="2"/>
        <v>7976343.7509054504</v>
      </c>
    </row>
    <row r="19" spans="4:22" x14ac:dyDescent="0.45">
      <c r="D19" s="158" t="s">
        <v>6</v>
      </c>
      <c r="E19" s="159">
        <f>E12*J3</f>
        <v>16126961.902918598</v>
      </c>
      <c r="F19" s="159">
        <f t="shared" ref="F19:I19" si="3">F12*$J$3</f>
        <v>19352354.283502318</v>
      </c>
      <c r="G19" s="159">
        <f t="shared" si="3"/>
        <v>23222825.140202779</v>
      </c>
      <c r="H19" s="159">
        <f t="shared" si="3"/>
        <v>27867390.168243334</v>
      </c>
      <c r="I19" s="159">
        <f t="shared" si="3"/>
        <v>33440868.201892003</v>
      </c>
      <c r="K19" s="158" t="s">
        <v>6</v>
      </c>
      <c r="L19" s="175">
        <f>$K$3*L12</f>
        <v>17255849.236122899</v>
      </c>
      <c r="M19" s="175">
        <f t="shared" ref="M19:O20" si="4">$K$3*M12</f>
        <v>20707019.083347481</v>
      </c>
      <c r="N19" s="175">
        <f t="shared" si="4"/>
        <v>24848422.900016975</v>
      </c>
      <c r="O19" s="175">
        <f t="shared" si="4"/>
        <v>29818107.48002037</v>
      </c>
      <c r="P19">
        <f>P12*$J$3</f>
        <v>0</v>
      </c>
      <c r="R19" s="158" t="s">
        <v>6</v>
      </c>
      <c r="S19" s="181">
        <f>$L$3*S12</f>
        <v>18463758.682651505</v>
      </c>
      <c r="T19" s="181">
        <f>$L$3*T12</f>
        <v>22156510.419181809</v>
      </c>
      <c r="U19" s="181">
        <f>$L$3*U12</f>
        <v>26587812.503018171</v>
      </c>
      <c r="V19" s="181">
        <f>$L$3*V12</f>
        <v>31905375.003621802</v>
      </c>
    </row>
    <row r="20" spans="4:22" x14ac:dyDescent="0.45">
      <c r="D20" s="160" t="s">
        <v>26</v>
      </c>
      <c r="E20" s="161">
        <f>E14*J3</f>
        <v>151291.06135175508</v>
      </c>
      <c r="F20" s="161">
        <f t="shared" ref="F20:I20" si="5">F13*$J$3</f>
        <v>1209522.1427188949</v>
      </c>
      <c r="G20" s="161">
        <f t="shared" si="5"/>
        <v>1451426.5712626737</v>
      </c>
      <c r="H20" s="161">
        <f t="shared" si="5"/>
        <v>1741711.8855152084</v>
      </c>
      <c r="I20" s="161">
        <f t="shared" si="5"/>
        <v>2090054.2626182502</v>
      </c>
      <c r="K20" s="160" t="s">
        <v>26</v>
      </c>
      <c r="L20" s="176">
        <f>$K$3*L14</f>
        <v>161881.43564637794</v>
      </c>
      <c r="M20" s="176">
        <f t="shared" si="4"/>
        <v>1294188.6927092175</v>
      </c>
      <c r="N20" s="176">
        <f t="shared" si="4"/>
        <v>1553026.4312510609</v>
      </c>
      <c r="O20" s="176">
        <f t="shared" si="4"/>
        <v>1863631.7175012731</v>
      </c>
      <c r="P20">
        <f>P13*$J$3</f>
        <v>0</v>
      </c>
      <c r="R20" s="160" t="s">
        <v>26</v>
      </c>
      <c r="S20" s="182">
        <f>$L$3*S14</f>
        <v>173213.13614162445</v>
      </c>
      <c r="T20" s="182">
        <f t="shared" ref="T20:V20" si="6">$L$3*T14</f>
        <v>207855.7633699493</v>
      </c>
      <c r="U20" s="182">
        <f t="shared" si="6"/>
        <v>249426.91604393916</v>
      </c>
      <c r="V20" s="182">
        <f t="shared" si="6"/>
        <v>299312.29925272695</v>
      </c>
    </row>
    <row r="21" spans="4:22" x14ac:dyDescent="0.45">
      <c r="D21" s="185" t="s">
        <v>106</v>
      </c>
      <c r="E21" s="183">
        <f>SUM(E18:E20)</f>
        <v>20309993.440000001</v>
      </c>
      <c r="F21" s="183">
        <f>SUM(F18:F20)</f>
        <v>25399964.997096792</v>
      </c>
      <c r="G21" s="183">
        <f>SUM(G18:G20)</f>
        <v>30479957.996516146</v>
      </c>
      <c r="H21" s="183">
        <f>SUM(H18:H20)</f>
        <v>36575949.595819376</v>
      </c>
      <c r="I21" s="183">
        <f>SUM(I18:I20)</f>
        <v>43891139.514983259</v>
      </c>
      <c r="K21" s="143" t="s">
        <v>106</v>
      </c>
      <c r="L21" s="183">
        <f>SUM(L18:L20)</f>
        <v>21731692.980800003</v>
      </c>
      <c r="M21" s="183">
        <f>SUM(M18:M20)</f>
        <v>27177962.546893571</v>
      </c>
      <c r="N21" s="183">
        <f>SUM(N18:N20)</f>
        <v>32613555.056272279</v>
      </c>
      <c r="O21" s="183">
        <f>SUM(O18:O20)</f>
        <v>39136266.067526735</v>
      </c>
      <c r="P21">
        <f>SUM(P18:P20)</f>
        <v>0</v>
      </c>
      <c r="R21" s="143" t="s">
        <v>106</v>
      </c>
      <c r="S21" s="183">
        <f>SUM(S18:S20)</f>
        <v>23252911.489456005</v>
      </c>
      <c r="T21" s="183">
        <f>SUM(T18:T20)</f>
        <v>27903493.787347209</v>
      </c>
      <c r="U21" s="183">
        <f>SUM(U18:U20)</f>
        <v>33484192.544816654</v>
      </c>
      <c r="V21" s="183">
        <f>SUM(V18:V20)</f>
        <v>40181031.053779982</v>
      </c>
    </row>
    <row r="22" spans="4:22" x14ac:dyDescent="0.45">
      <c r="D22" s="186" t="s">
        <v>107</v>
      </c>
      <c r="E22" s="184">
        <f>E21*$G$1</f>
        <v>1624799.4752000002</v>
      </c>
      <c r="F22" s="184">
        <f t="shared" ref="F22:I22" si="7">F21*$G$1</f>
        <v>2031997.1997677435</v>
      </c>
      <c r="G22" s="184">
        <f t="shared" si="7"/>
        <v>2438396.6397212916</v>
      </c>
      <c r="H22" s="184">
        <f t="shared" si="7"/>
        <v>2926075.9676655503</v>
      </c>
      <c r="I22" s="184">
        <f t="shared" si="7"/>
        <v>3511291.1611986607</v>
      </c>
      <c r="K22" s="169" t="s">
        <v>105</v>
      </c>
      <c r="L22" s="184">
        <f>L21*$G$1</f>
        <v>1738535.4384640004</v>
      </c>
      <c r="M22" s="184">
        <f t="shared" ref="M22:P22" si="8">M21*$G$1</f>
        <v>2174237.0037514856</v>
      </c>
      <c r="N22" s="184">
        <f t="shared" si="8"/>
        <v>2609084.4045017823</v>
      </c>
      <c r="O22" s="184">
        <f t="shared" si="8"/>
        <v>3130901.2854021387</v>
      </c>
      <c r="P22">
        <f t="shared" si="8"/>
        <v>0</v>
      </c>
      <c r="R22" s="169" t="s">
        <v>107</v>
      </c>
      <c r="S22" s="184">
        <f>S21*$G$1</f>
        <v>1860232.9191564806</v>
      </c>
      <c r="T22" s="184">
        <f t="shared" ref="T22:V22" si="9">T21*$G$1</f>
        <v>2232279.5029877769</v>
      </c>
      <c r="U22" s="184">
        <f t="shared" si="9"/>
        <v>2678735.4035853324</v>
      </c>
      <c r="V22" s="184">
        <f t="shared" si="9"/>
        <v>3214482.4843023987</v>
      </c>
    </row>
    <row r="23" spans="4:22" x14ac:dyDescent="0.45">
      <c r="D23" s="114" t="s">
        <v>95</v>
      </c>
      <c r="E23" s="134">
        <f>SUM(E21:E22)</f>
        <v>21934792.915200002</v>
      </c>
      <c r="F23" s="134">
        <f t="shared" ref="F23:I23" si="10">SUM(F21:F22)</f>
        <v>27431962.196864534</v>
      </c>
      <c r="G23" s="134">
        <f t="shared" si="10"/>
        <v>32918354.636237439</v>
      </c>
      <c r="H23" s="134">
        <f t="shared" si="10"/>
        <v>39502025.56348493</v>
      </c>
      <c r="I23" s="134">
        <f t="shared" si="10"/>
        <v>47402430.67618192</v>
      </c>
      <c r="K23" s="114" t="s">
        <v>95</v>
      </c>
      <c r="L23" s="134">
        <f>SUM(L21:L22)</f>
        <v>23470228.419264004</v>
      </c>
      <c r="M23" s="134">
        <f t="shared" ref="M23" si="11">SUM(M21:M22)</f>
        <v>29352199.550645057</v>
      </c>
      <c r="N23" s="134">
        <f t="shared" ref="N23" si="12">SUM(N21:N22)</f>
        <v>35222639.460774064</v>
      </c>
      <c r="O23" s="134">
        <f t="shared" ref="O23" si="13">SUM(O21:O22)</f>
        <v>42267167.352928877</v>
      </c>
      <c r="P23">
        <f t="shared" ref="P23" si="14">SUM(P21:P22)</f>
        <v>0</v>
      </c>
      <c r="R23" s="114" t="s">
        <v>95</v>
      </c>
      <c r="S23" s="134">
        <f>SUM(S18:S22)</f>
        <v>48366055.898068488</v>
      </c>
      <c r="T23" s="134">
        <f>SUM(T18:T22)</f>
        <v>58039267.077682197</v>
      </c>
      <c r="U23" s="134">
        <f>SUM(U18:U22)</f>
        <v>69647120.493218645</v>
      </c>
      <c r="V23" s="134">
        <f>SUM(V18:V22)</f>
        <v>83576544.591862366</v>
      </c>
    </row>
  </sheetData>
  <mergeCells count="15">
    <mergeCell ref="D8:I8"/>
    <mergeCell ref="K8:O8"/>
    <mergeCell ref="R8:V8"/>
    <mergeCell ref="F9:I9"/>
    <mergeCell ref="E17:I17"/>
    <mergeCell ref="R9:R10"/>
    <mergeCell ref="D9:D10"/>
    <mergeCell ref="K9:K10"/>
    <mergeCell ref="S9:V9"/>
    <mergeCell ref="L9:O9"/>
    <mergeCell ref="R16:V16"/>
    <mergeCell ref="K16:O16"/>
    <mergeCell ref="D16:I16"/>
    <mergeCell ref="S17:V17"/>
    <mergeCell ref="L17:O1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P27"/>
  <sheetViews>
    <sheetView showGridLines="0" topLeftCell="D1" workbookViewId="0">
      <selection activeCell="K5" sqref="K5:P22"/>
    </sheetView>
  </sheetViews>
  <sheetFormatPr defaultRowHeight="14.25" x14ac:dyDescent="0.45"/>
  <cols>
    <col min="3" max="3" width="23.73046875" customWidth="1"/>
    <col min="4" max="5" width="16.265625" customWidth="1"/>
    <col min="6" max="6" width="14.1328125" bestFit="1" customWidth="1"/>
    <col min="7" max="8" width="15.1328125" bestFit="1" customWidth="1"/>
    <col min="9" max="9" width="20.3984375" customWidth="1"/>
    <col min="11" max="11" width="25.1328125" customWidth="1"/>
    <col min="12" max="15" width="12.73046875" customWidth="1"/>
    <col min="16" max="16" width="14.1328125" bestFit="1" customWidth="1"/>
  </cols>
  <sheetData>
    <row r="1" spans="3:16" x14ac:dyDescent="0.45">
      <c r="D1" s="198">
        <v>0.69</v>
      </c>
      <c r="E1" s="133">
        <v>0.08</v>
      </c>
      <c r="K1" s="29">
        <v>0.98</v>
      </c>
    </row>
    <row r="2" spans="3:16" x14ac:dyDescent="0.45">
      <c r="D2" s="18">
        <v>0.84</v>
      </c>
      <c r="G2">
        <v>1.2</v>
      </c>
      <c r="K2" s="29">
        <v>0.97</v>
      </c>
    </row>
    <row r="3" spans="3:16" x14ac:dyDescent="0.45">
      <c r="G3" s="131">
        <f>Sheet2!M17</f>
        <v>198.94831490800101</v>
      </c>
      <c r="H3" s="131">
        <f>Sheet2!O17</f>
        <v>314.07749038262909</v>
      </c>
      <c r="M3" s="132">
        <f>Sheet2!M18</f>
        <v>1708.6674174064246</v>
      </c>
      <c r="N3">
        <f>Sheet2!O18</f>
        <v>2782.9214974452475</v>
      </c>
    </row>
    <row r="4" spans="3:16" x14ac:dyDescent="0.45">
      <c r="G4" s="132">
        <v>168.01933513211938</v>
      </c>
      <c r="M4">
        <f>Sheet2!N18</f>
        <v>2741.1776749835685</v>
      </c>
    </row>
    <row r="5" spans="3:16" x14ac:dyDescent="0.45">
      <c r="C5" s="307" t="s">
        <v>96</v>
      </c>
      <c r="D5" s="307"/>
      <c r="E5" s="307"/>
      <c r="F5" s="307"/>
      <c r="G5" s="307"/>
      <c r="H5" s="307"/>
      <c r="K5" s="307" t="s">
        <v>113</v>
      </c>
      <c r="L5" s="307"/>
      <c r="M5" s="307"/>
      <c r="N5" s="307"/>
      <c r="O5" s="307"/>
      <c r="P5" s="307"/>
    </row>
    <row r="6" spans="3:16" ht="15" customHeight="1" x14ac:dyDescent="0.45">
      <c r="C6" s="319" t="s">
        <v>88</v>
      </c>
      <c r="D6" s="135" t="s">
        <v>86</v>
      </c>
      <c r="E6" s="281" t="s">
        <v>85</v>
      </c>
      <c r="F6" s="282"/>
      <c r="G6" s="282"/>
      <c r="H6" s="283"/>
      <c r="K6" s="321" t="s">
        <v>90</v>
      </c>
      <c r="L6" s="136" t="s">
        <v>86</v>
      </c>
      <c r="M6" s="313" t="s">
        <v>114</v>
      </c>
      <c r="N6" s="314"/>
      <c r="O6" s="314"/>
      <c r="P6" s="315"/>
    </row>
    <row r="7" spans="3:16" x14ac:dyDescent="0.45">
      <c r="C7" s="320"/>
      <c r="D7" s="195" t="s">
        <v>82</v>
      </c>
      <c r="E7" s="195" t="s">
        <v>31</v>
      </c>
      <c r="F7" s="195" t="s">
        <v>32</v>
      </c>
      <c r="G7" s="195" t="s">
        <v>33</v>
      </c>
      <c r="H7" s="195" t="s">
        <v>65</v>
      </c>
      <c r="K7" s="322"/>
      <c r="L7" s="137" t="s">
        <v>82</v>
      </c>
      <c r="M7" s="137" t="s">
        <v>31</v>
      </c>
      <c r="N7" s="137" t="s">
        <v>32</v>
      </c>
      <c r="O7" s="137" t="s">
        <v>33</v>
      </c>
      <c r="P7" s="137" t="s">
        <v>65</v>
      </c>
    </row>
    <row r="8" spans="3:16" x14ac:dyDescent="0.45">
      <c r="C8" s="200" t="s">
        <v>110</v>
      </c>
      <c r="D8" s="201">
        <v>208861</v>
      </c>
      <c r="E8" s="201">
        <f>D8*$G$2</f>
        <v>250633.19999999998</v>
      </c>
      <c r="F8" s="201">
        <f t="shared" ref="F8:G8" si="0">E8*$G$2</f>
        <v>300759.83999999997</v>
      </c>
      <c r="G8" s="201">
        <f t="shared" si="0"/>
        <v>360911.80799999996</v>
      </c>
      <c r="H8" s="201">
        <f>G8*$G$2</f>
        <v>433094.16959999996</v>
      </c>
      <c r="K8" s="200" t="s">
        <v>110</v>
      </c>
      <c r="L8" s="201">
        <v>10927</v>
      </c>
      <c r="M8" s="201">
        <f>L8*$G$2</f>
        <v>13112.4</v>
      </c>
      <c r="N8" s="201">
        <f t="shared" ref="N8:P8" si="1">M8*$G$2</f>
        <v>15734.88</v>
      </c>
      <c r="O8" s="201">
        <f t="shared" si="1"/>
        <v>18881.856</v>
      </c>
      <c r="P8" s="201">
        <f t="shared" si="1"/>
        <v>22658.227199999998</v>
      </c>
    </row>
    <row r="9" spans="3:16" x14ac:dyDescent="0.45">
      <c r="C9" s="202" t="s">
        <v>111</v>
      </c>
      <c r="D9" s="203">
        <f>D8*($D$1+1)</f>
        <v>352975.08999999997</v>
      </c>
      <c r="E9" s="203">
        <f t="shared" ref="E9:H9" si="2">E8*($D$1+1)</f>
        <v>423570.10799999995</v>
      </c>
      <c r="F9" s="203">
        <f t="shared" si="2"/>
        <v>508284.12959999993</v>
      </c>
      <c r="G9" s="203">
        <f t="shared" si="2"/>
        <v>609940.95551999996</v>
      </c>
      <c r="H9" s="203">
        <f t="shared" si="2"/>
        <v>731929.14662399993</v>
      </c>
      <c r="K9" s="202" t="s">
        <v>111</v>
      </c>
      <c r="L9" s="203">
        <f>L8*($K$1+1)</f>
        <v>21635.46</v>
      </c>
      <c r="M9" s="203">
        <f t="shared" ref="M9:P9" si="3">M8*($K$1+1)</f>
        <v>25962.552</v>
      </c>
      <c r="N9" s="203">
        <f t="shared" si="3"/>
        <v>31155.062399999999</v>
      </c>
      <c r="O9" s="203">
        <f t="shared" si="3"/>
        <v>37386.07488</v>
      </c>
      <c r="P9" s="203">
        <f t="shared" si="3"/>
        <v>44863.289855999996</v>
      </c>
    </row>
    <row r="10" spans="3:16" ht="14.65" thickBot="1" x14ac:dyDescent="0.5">
      <c r="C10" s="204" t="s">
        <v>123</v>
      </c>
      <c r="D10" s="205">
        <f>D9*($D$2+1)</f>
        <v>649474.16559999983</v>
      </c>
      <c r="E10" s="205">
        <f t="shared" ref="E10:H10" si="4">E9*($D$2+1)</f>
        <v>779368.9987199998</v>
      </c>
      <c r="F10" s="205">
        <f t="shared" si="4"/>
        <v>935242.79846399976</v>
      </c>
      <c r="G10" s="205">
        <f t="shared" si="4"/>
        <v>1122291.3581567998</v>
      </c>
      <c r="H10" s="205">
        <f t="shared" si="4"/>
        <v>1346749.6297881599</v>
      </c>
      <c r="K10" s="206" t="s">
        <v>123</v>
      </c>
      <c r="L10" s="138">
        <f>L9*($K$2+1)</f>
        <v>42621.856199999995</v>
      </c>
      <c r="M10" s="138">
        <f t="shared" ref="M10:P10" si="5">M9*($K$2+1)</f>
        <v>51146.227439999995</v>
      </c>
      <c r="N10" s="138">
        <f t="shared" si="5"/>
        <v>61375.472927999996</v>
      </c>
      <c r="O10" s="138">
        <f t="shared" si="5"/>
        <v>73650.567513600006</v>
      </c>
      <c r="P10" s="138">
        <f t="shared" si="5"/>
        <v>88380.681016319984</v>
      </c>
    </row>
    <row r="11" spans="3:16" x14ac:dyDescent="0.45">
      <c r="C11" s="308" t="s">
        <v>92</v>
      </c>
      <c r="D11" s="307"/>
      <c r="E11" s="307"/>
      <c r="F11" s="307"/>
      <c r="G11" s="307"/>
      <c r="H11" s="309"/>
      <c r="K11" s="316" t="s">
        <v>93</v>
      </c>
      <c r="L11" s="317"/>
      <c r="M11" s="317"/>
      <c r="N11" s="317"/>
      <c r="O11" s="317"/>
      <c r="P11" s="318"/>
    </row>
    <row r="12" spans="3:16" ht="15" customHeight="1" x14ac:dyDescent="0.45">
      <c r="C12" s="187" t="s">
        <v>112</v>
      </c>
      <c r="D12" s="157">
        <f>D8*$G$3</f>
        <v>41552544</v>
      </c>
      <c r="E12" s="157">
        <f>E8*$G$3</f>
        <v>49863052.799999997</v>
      </c>
      <c r="F12" s="157">
        <f>F8*$G$3</f>
        <v>59835663.359999992</v>
      </c>
      <c r="G12" s="157">
        <f>G8*$G$3</f>
        <v>71802796.03199999</v>
      </c>
      <c r="H12" s="157">
        <f>H8*$G$3</f>
        <v>86163355.238399997</v>
      </c>
      <c r="K12" s="187" t="s">
        <v>112</v>
      </c>
      <c r="L12" s="157">
        <f>L8*$M$3</f>
        <v>18670608.870000001</v>
      </c>
      <c r="M12" s="157">
        <f t="shared" ref="M12:P12" si="6">M8*$M$3</f>
        <v>22404730.644000001</v>
      </c>
      <c r="N12" s="157">
        <f t="shared" si="6"/>
        <v>26885676.772800002</v>
      </c>
      <c r="O12" s="157">
        <f t="shared" si="6"/>
        <v>32262812.127360005</v>
      </c>
      <c r="P12" s="157">
        <f t="shared" si="6"/>
        <v>38715374.552832</v>
      </c>
    </row>
    <row r="13" spans="3:16" ht="15" customHeight="1" x14ac:dyDescent="0.45">
      <c r="C13" s="140" t="s">
        <v>91</v>
      </c>
      <c r="D13" s="161">
        <f>D12*$E$1</f>
        <v>3324203.52</v>
      </c>
      <c r="E13" s="161">
        <f t="shared" ref="E13:H13" si="7">E12*$E$1</f>
        <v>3989044.2239999999</v>
      </c>
      <c r="F13" s="161">
        <f t="shared" si="7"/>
        <v>4786853.0687999995</v>
      </c>
      <c r="G13" s="161">
        <f t="shared" si="7"/>
        <v>5744223.6825599996</v>
      </c>
      <c r="H13" s="161">
        <f t="shared" si="7"/>
        <v>6893068.4190720003</v>
      </c>
      <c r="K13" s="140" t="s">
        <v>91</v>
      </c>
      <c r="L13" s="161">
        <f>L12*$E$1</f>
        <v>1493648.7096000002</v>
      </c>
      <c r="M13" s="161">
        <f t="shared" ref="M13:P13" si="8">M12*$E$1</f>
        <v>1792378.4515200001</v>
      </c>
      <c r="N13" s="161">
        <f t="shared" si="8"/>
        <v>2150854.141824</v>
      </c>
      <c r="O13" s="161">
        <f t="shared" si="8"/>
        <v>2581024.9701888002</v>
      </c>
      <c r="P13" s="161">
        <f t="shared" si="8"/>
        <v>3097229.9642265602</v>
      </c>
    </row>
    <row r="14" spans="3:16" ht="15" customHeight="1" x14ac:dyDescent="0.45">
      <c r="C14" s="6" t="s">
        <v>89</v>
      </c>
      <c r="D14" s="134">
        <f>SUM(D12:D13)</f>
        <v>44876747.520000003</v>
      </c>
      <c r="E14" s="134">
        <f t="shared" ref="E14:H14" si="9">SUM(E12:E13)</f>
        <v>53852097.023999996</v>
      </c>
      <c r="F14" s="134">
        <f t="shared" si="9"/>
        <v>64622516.428799994</v>
      </c>
      <c r="G14" s="134">
        <f t="shared" si="9"/>
        <v>77547019.714559987</v>
      </c>
      <c r="H14" s="134">
        <f t="shared" si="9"/>
        <v>93056423.657472</v>
      </c>
      <c r="K14" s="6" t="s">
        <v>89</v>
      </c>
      <c r="L14" s="134">
        <f>SUM(L12:L13)</f>
        <v>20164257.579600003</v>
      </c>
      <c r="M14" s="134">
        <f t="shared" ref="M14:P14" si="10">SUM(M12:M13)</f>
        <v>24197109.095520001</v>
      </c>
      <c r="N14" s="134">
        <f t="shared" si="10"/>
        <v>29036530.914624002</v>
      </c>
      <c r="O14" s="134">
        <f t="shared" si="10"/>
        <v>34843837.097548805</v>
      </c>
      <c r="P14" s="134">
        <f t="shared" si="10"/>
        <v>41812604.517058559</v>
      </c>
    </row>
    <row r="15" spans="3:16" ht="15" customHeight="1" x14ac:dyDescent="0.45">
      <c r="C15" s="310"/>
      <c r="D15" s="311"/>
      <c r="E15" s="311"/>
      <c r="F15" s="311"/>
      <c r="G15" s="311"/>
      <c r="H15" s="312"/>
      <c r="K15" s="5"/>
      <c r="L15" s="115"/>
      <c r="M15" s="115"/>
      <c r="N15" s="115"/>
      <c r="O15" s="115"/>
      <c r="P15" s="115"/>
    </row>
    <row r="16" spans="3:16" ht="15" customHeight="1" x14ac:dyDescent="0.45">
      <c r="C16" s="188" t="s">
        <v>111</v>
      </c>
      <c r="D16" s="174">
        <f>$G$4*D9</f>
        <v>59306639.939999998</v>
      </c>
      <c r="E16" s="174">
        <f t="shared" ref="E16:H16" si="11">$G$4*E9</f>
        <v>71167967.927999988</v>
      </c>
      <c r="F16" s="174">
        <f t="shared" si="11"/>
        <v>85401561.513599992</v>
      </c>
      <c r="G16" s="174">
        <f t="shared" si="11"/>
        <v>102481873.81631999</v>
      </c>
      <c r="H16" s="174">
        <f t="shared" si="11"/>
        <v>122978248.57958399</v>
      </c>
      <c r="K16" s="207" t="s">
        <v>111</v>
      </c>
      <c r="L16" s="174">
        <f>$M$4*L10</f>
        <v>116834080.68179998</v>
      </c>
      <c r="M16" s="174">
        <f t="shared" ref="M16:P16" si="12">$M$4*M10</f>
        <v>140200896.81815997</v>
      </c>
      <c r="N16" s="174">
        <f t="shared" si="12"/>
        <v>168241076.18179199</v>
      </c>
      <c r="O16" s="174">
        <f t="shared" si="12"/>
        <v>201889291.4181504</v>
      </c>
      <c r="P16" s="174">
        <f t="shared" si="12"/>
        <v>242267149.70178044</v>
      </c>
    </row>
    <row r="17" spans="3:16" ht="15" customHeight="1" x14ac:dyDescent="0.45">
      <c r="C17" s="189" t="s">
        <v>91</v>
      </c>
      <c r="D17" s="176">
        <f>D16*$E$1</f>
        <v>4744531.1952</v>
      </c>
      <c r="E17" s="176">
        <f t="shared" ref="E17:H17" si="13">E16*$E$1</f>
        <v>5693437.4342399994</v>
      </c>
      <c r="F17" s="176">
        <f t="shared" si="13"/>
        <v>6832124.9210879998</v>
      </c>
      <c r="G17" s="176">
        <f t="shared" si="13"/>
        <v>8198549.9053055989</v>
      </c>
      <c r="H17" s="176">
        <f t="shared" si="13"/>
        <v>9838259.8863667194</v>
      </c>
      <c r="K17" s="189" t="s">
        <v>91</v>
      </c>
      <c r="L17" s="176">
        <f>L16*$E$1</f>
        <v>9346726.4545439985</v>
      </c>
      <c r="M17" s="176">
        <f t="shared" ref="M17:P17" si="14">M16*$E$1</f>
        <v>11216071.745452797</v>
      </c>
      <c r="N17" s="176">
        <f t="shared" si="14"/>
        <v>13459286.09454336</v>
      </c>
      <c r="O17" s="176">
        <f t="shared" si="14"/>
        <v>16151143.313452031</v>
      </c>
      <c r="P17" s="176">
        <f t="shared" si="14"/>
        <v>19381371.976142436</v>
      </c>
    </row>
    <row r="18" spans="3:16" x14ac:dyDescent="0.45">
      <c r="C18" s="6" t="s">
        <v>89</v>
      </c>
      <c r="D18" s="134">
        <f>SUM(D16:D17)</f>
        <v>64051171.135199994</v>
      </c>
      <c r="E18" s="134">
        <f t="shared" ref="E18:H18" si="15">SUM(E16:E17)</f>
        <v>76861405.362239987</v>
      </c>
      <c r="F18" s="134">
        <f t="shared" si="15"/>
        <v>92233686.434687987</v>
      </c>
      <c r="G18" s="134">
        <f t="shared" si="15"/>
        <v>110680423.72162558</v>
      </c>
      <c r="H18" s="134">
        <f t="shared" si="15"/>
        <v>132816508.46595071</v>
      </c>
      <c r="K18" s="6" t="s">
        <v>89</v>
      </c>
      <c r="L18" s="134">
        <f>SUM(L16:L17)</f>
        <v>126180807.13634397</v>
      </c>
      <c r="M18" s="134">
        <f t="shared" ref="M18:P18" si="16">SUM(M16:M17)</f>
        <v>151416968.56361276</v>
      </c>
      <c r="N18" s="134">
        <f t="shared" si="16"/>
        <v>181700362.27633536</v>
      </c>
      <c r="O18" s="134">
        <f t="shared" si="16"/>
        <v>218040434.73160243</v>
      </c>
      <c r="P18" s="134">
        <f t="shared" si="16"/>
        <v>261648521.67792287</v>
      </c>
    </row>
    <row r="19" spans="3:16" x14ac:dyDescent="0.45">
      <c r="C19" s="310"/>
      <c r="D19" s="311"/>
      <c r="E19" s="311"/>
      <c r="F19" s="311"/>
      <c r="G19" s="311"/>
      <c r="H19" s="312"/>
      <c r="K19" s="5"/>
      <c r="L19" s="139"/>
      <c r="M19" s="139"/>
      <c r="N19" s="139"/>
      <c r="O19" s="139"/>
      <c r="P19" s="139"/>
    </row>
    <row r="20" spans="3:16" ht="15" customHeight="1" x14ac:dyDescent="0.45">
      <c r="C20" s="190" t="s">
        <v>123</v>
      </c>
      <c r="D20" s="180">
        <f>D10*$H$3</f>
        <v>203985216</v>
      </c>
      <c r="E20" s="180">
        <f t="shared" ref="E20:H20" si="17">E10*$H$3</f>
        <v>244782259.20000002</v>
      </c>
      <c r="F20" s="180">
        <f t="shared" si="17"/>
        <v>293738711.04000002</v>
      </c>
      <c r="G20" s="180">
        <f t="shared" si="17"/>
        <v>352486453.24800003</v>
      </c>
      <c r="H20" s="180">
        <f t="shared" si="17"/>
        <v>422983743.89760005</v>
      </c>
      <c r="K20" s="208" t="s">
        <v>123</v>
      </c>
      <c r="L20" s="180">
        <f>$N$3*L10</f>
        <v>118613279.88</v>
      </c>
      <c r="M20" s="180">
        <f t="shared" ref="M20:P20" si="18">$N$3*M10</f>
        <v>142335935.85600001</v>
      </c>
      <c r="N20" s="180">
        <f t="shared" si="18"/>
        <v>170803123.02719998</v>
      </c>
      <c r="O20" s="180">
        <f t="shared" si="18"/>
        <v>204963747.63264003</v>
      </c>
      <c r="P20" s="180">
        <f t="shared" si="18"/>
        <v>245956497.15916798</v>
      </c>
    </row>
    <row r="21" spans="3:16" ht="15" customHeight="1" x14ac:dyDescent="0.45">
      <c r="C21" s="191" t="s">
        <v>91</v>
      </c>
      <c r="D21" s="181">
        <f>D20*$E$1</f>
        <v>16318817.280000001</v>
      </c>
      <c r="E21" s="181">
        <f t="shared" ref="E21:H21" si="19">E20*$E$1</f>
        <v>19582580.736000001</v>
      </c>
      <c r="F21" s="181">
        <f t="shared" si="19"/>
        <v>23499096.883200001</v>
      </c>
      <c r="G21" s="181">
        <f t="shared" si="19"/>
        <v>28198916.259840004</v>
      </c>
      <c r="H21" s="181">
        <f t="shared" si="19"/>
        <v>33838699.511808008</v>
      </c>
      <c r="K21" s="209" t="s">
        <v>91</v>
      </c>
      <c r="L21" s="182">
        <f>L20*$E$1</f>
        <v>9489062.3903999999</v>
      </c>
      <c r="M21" s="182">
        <f t="shared" ref="M21:P21" si="20">M20*$E$1</f>
        <v>11386874.868480001</v>
      </c>
      <c r="N21" s="182">
        <f t="shared" si="20"/>
        <v>13664249.842176</v>
      </c>
      <c r="O21" s="182">
        <f t="shared" si="20"/>
        <v>16397099.810611203</v>
      </c>
      <c r="P21" s="182">
        <f t="shared" si="20"/>
        <v>19676519.772733439</v>
      </c>
    </row>
    <row r="22" spans="3:16" x14ac:dyDescent="0.45">
      <c r="C22" s="199" t="s">
        <v>89</v>
      </c>
      <c r="D22" s="134">
        <f>SUM(D20:D21)</f>
        <v>220304033.28</v>
      </c>
      <c r="E22" s="134">
        <f t="shared" ref="E22:H22" si="21">SUM(E20:E21)</f>
        <v>264364839.93600002</v>
      </c>
      <c r="F22" s="134">
        <f t="shared" si="21"/>
        <v>317237807.92320001</v>
      </c>
      <c r="G22" s="134">
        <f t="shared" si="21"/>
        <v>380685369.50784004</v>
      </c>
      <c r="H22" s="134">
        <f t="shared" si="21"/>
        <v>456822443.40940809</v>
      </c>
      <c r="K22" s="6" t="s">
        <v>89</v>
      </c>
      <c r="L22" s="134">
        <f>SUM(L20:L21)</f>
        <v>128102342.27039999</v>
      </c>
      <c r="M22" s="134">
        <f t="shared" ref="M22:P22" si="22">SUM(M20:M21)</f>
        <v>153722810.72448</v>
      </c>
      <c r="N22" s="134">
        <f t="shared" si="22"/>
        <v>184467372.86937597</v>
      </c>
      <c r="O22" s="134">
        <f t="shared" si="22"/>
        <v>221360847.44325125</v>
      </c>
      <c r="P22" s="134">
        <f t="shared" si="22"/>
        <v>265633016.93190143</v>
      </c>
    </row>
    <row r="24" spans="3:16" x14ac:dyDescent="0.45">
      <c r="D24" s="77"/>
    </row>
    <row r="25" spans="3:16" x14ac:dyDescent="0.45">
      <c r="D25" s="77"/>
      <c r="E25" s="77"/>
      <c r="F25" s="77"/>
      <c r="G25" s="77"/>
      <c r="H25" s="77"/>
    </row>
    <row r="26" spans="3:16" x14ac:dyDescent="0.45">
      <c r="D26" s="77"/>
      <c r="E26" s="77"/>
      <c r="F26" s="77"/>
      <c r="G26" s="77"/>
      <c r="H26" s="77"/>
    </row>
    <row r="27" spans="3:16" x14ac:dyDescent="0.45">
      <c r="D27" s="77"/>
      <c r="E27" s="77"/>
      <c r="F27" s="77"/>
      <c r="G27" s="77"/>
      <c r="H27" s="77"/>
    </row>
  </sheetData>
  <mergeCells count="10">
    <mergeCell ref="C5:H5"/>
    <mergeCell ref="K5:P5"/>
    <mergeCell ref="C11:H11"/>
    <mergeCell ref="C19:H19"/>
    <mergeCell ref="M6:P6"/>
    <mergeCell ref="K11:P11"/>
    <mergeCell ref="C15:H15"/>
    <mergeCell ref="E6:H6"/>
    <mergeCell ref="C6:C7"/>
    <mergeCell ref="K6:K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Economic Development</Category>
    <Sub_x002d_Category xmlns="1e0ec87a-2ca9-4846-bcf0-31c9454ca23d">The Cost of the Operation of the ESSA Database within the Package of Public Employment Services offered by the DoL</Sub_x002d_Category>
  </documentManagement>
</p:properties>
</file>

<file path=customXml/itemProps1.xml><?xml version="1.0" encoding="utf-8"?>
<ds:datastoreItem xmlns:ds="http://schemas.openxmlformats.org/officeDocument/2006/customXml" ds:itemID="{800A0C4E-C573-47AF-9C4A-89698E043C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8532F6-4E9E-4C56-9A05-BA33CB0D2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EC260-75CE-4982-9C40-966A51C5433B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Sheet3</vt:lpstr>
      <vt:lpstr>Sheet4</vt:lpstr>
      <vt:lpstr>Sheet2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/>
  <cp:lastModifiedBy/>
  <dcterms:created xsi:type="dcterms:W3CDTF">2006-09-16T00:00:00Z</dcterms:created>
  <dcterms:modified xsi:type="dcterms:W3CDTF">2022-03-25T08:26:25Z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